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80" windowHeight="10980" activeTab="1"/>
  </bookViews>
  <sheets>
    <sheet name="разбивка по мер" sheetId="6" r:id="rId1"/>
    <sheet name="форма1" sheetId="1" r:id="rId2"/>
    <sheet name="форма2" sheetId="2" r:id="rId3"/>
    <sheet name="оценка" sheetId="3" r:id="rId4"/>
    <sheet name="Лист1" sheetId="7" r:id="rId5"/>
    <sheet name="Лист2" sheetId="9" r:id="rId6"/>
  </sheets>
  <externalReferences>
    <externalReference r:id="rId7"/>
    <externalReference r:id="rId8"/>
  </externalReferences>
  <calcPr calcId="124519"/>
</workbook>
</file>

<file path=xl/calcChain.xml><?xml version="1.0" encoding="utf-8"?>
<calcChain xmlns="http://schemas.openxmlformats.org/spreadsheetml/2006/main">
  <c r="U413" i="6"/>
  <c r="T413"/>
  <c r="S413"/>
  <c r="R413"/>
  <c r="Q413"/>
  <c r="P413"/>
  <c r="N413"/>
  <c r="M413"/>
  <c r="L413"/>
  <c r="K413"/>
  <c r="J413"/>
  <c r="I413"/>
  <c r="H413"/>
  <c r="G413"/>
  <c r="F413"/>
  <c r="E413"/>
  <c r="D413"/>
  <c r="C413"/>
  <c r="U405"/>
  <c r="T405"/>
  <c r="S405"/>
  <c r="R405"/>
  <c r="Q405"/>
  <c r="P405"/>
  <c r="N405"/>
  <c r="M405"/>
  <c r="L405"/>
  <c r="K405"/>
  <c r="J405"/>
  <c r="I405"/>
  <c r="H405"/>
  <c r="G405"/>
  <c r="F405"/>
  <c r="E405"/>
  <c r="D405"/>
  <c r="C405"/>
  <c r="U399"/>
  <c r="T399"/>
  <c r="S399"/>
  <c r="R399"/>
  <c r="Q399"/>
  <c r="P399"/>
  <c r="N399"/>
  <c r="M399"/>
  <c r="L399"/>
  <c r="K399"/>
  <c r="J399"/>
  <c r="I399"/>
  <c r="H399"/>
  <c r="G399"/>
  <c r="F399"/>
  <c r="E399"/>
  <c r="D399"/>
  <c r="C399"/>
  <c r="P432"/>
  <c r="V432" s="1"/>
  <c r="O432"/>
  <c r="I432"/>
  <c r="C432"/>
  <c r="P431"/>
  <c r="I431"/>
  <c r="C431"/>
  <c r="O431" s="1"/>
  <c r="P429"/>
  <c r="V429" s="1"/>
  <c r="O429"/>
  <c r="I429"/>
  <c r="C429"/>
  <c r="P428"/>
  <c r="V428" s="1"/>
  <c r="L428"/>
  <c r="I428"/>
  <c r="O428" s="1"/>
  <c r="C428"/>
  <c r="P427"/>
  <c r="I427"/>
  <c r="O427" s="1"/>
  <c r="C427"/>
  <c r="V427" s="1"/>
  <c r="P426"/>
  <c r="V426" s="1"/>
  <c r="O426"/>
  <c r="I426"/>
  <c r="C426"/>
  <c r="P425"/>
  <c r="V425" s="1"/>
  <c r="I425"/>
  <c r="C425"/>
  <c r="O425" s="1"/>
  <c r="V424"/>
  <c r="P424"/>
  <c r="I424"/>
  <c r="O424" s="1"/>
  <c r="C424"/>
  <c r="P423"/>
  <c r="O423"/>
  <c r="I423"/>
  <c r="C423"/>
  <c r="V423" s="1"/>
  <c r="P422"/>
  <c r="V422" s="1"/>
  <c r="O422"/>
  <c r="I422"/>
  <c r="C422"/>
  <c r="V421"/>
  <c r="P421"/>
  <c r="L421"/>
  <c r="I421"/>
  <c r="O421" s="1"/>
  <c r="C421"/>
  <c r="P419"/>
  <c r="V419" s="1"/>
  <c r="O419"/>
  <c r="I419"/>
  <c r="C419"/>
  <c r="P418"/>
  <c r="V418" s="1"/>
  <c r="L418"/>
  <c r="I418"/>
  <c r="O418" s="1"/>
  <c r="C418"/>
  <c r="P417"/>
  <c r="O417"/>
  <c r="I417"/>
  <c r="C417"/>
  <c r="V417" s="1"/>
  <c r="P416"/>
  <c r="V416" s="1"/>
  <c r="O416"/>
  <c r="I416"/>
  <c r="C416"/>
  <c r="V415"/>
  <c r="P415"/>
  <c r="K415"/>
  <c r="I415"/>
  <c r="O415" s="1"/>
  <c r="C415"/>
  <c r="P414"/>
  <c r="O414"/>
  <c r="I414"/>
  <c r="C414"/>
  <c r="V414" s="1"/>
  <c r="P412"/>
  <c r="V412" s="1"/>
  <c r="O412"/>
  <c r="I412"/>
  <c r="C412"/>
  <c r="V411"/>
  <c r="P411"/>
  <c r="L411"/>
  <c r="I411"/>
  <c r="O411" s="1"/>
  <c r="C411"/>
  <c r="V410"/>
  <c r="P410"/>
  <c r="O410"/>
  <c r="I410"/>
  <c r="C410"/>
  <c r="P409"/>
  <c r="V409" s="1"/>
  <c r="O409"/>
  <c r="I409"/>
  <c r="C409"/>
  <c r="V408"/>
  <c r="P408"/>
  <c r="K408"/>
  <c r="I408"/>
  <c r="O408" s="1"/>
  <c r="C408"/>
  <c r="P407"/>
  <c r="O407"/>
  <c r="I407"/>
  <c r="C407"/>
  <c r="V407" s="1"/>
  <c r="P406"/>
  <c r="V406" s="1"/>
  <c r="L406"/>
  <c r="I406" s="1"/>
  <c r="O406" s="1"/>
  <c r="C406"/>
  <c r="P404"/>
  <c r="O404"/>
  <c r="I404"/>
  <c r="C404"/>
  <c r="V404" s="1"/>
  <c r="P403"/>
  <c r="V403" s="1"/>
  <c r="I403"/>
  <c r="O403" s="1"/>
  <c r="C403"/>
  <c r="P402"/>
  <c r="V402" s="1"/>
  <c r="O402"/>
  <c r="I402"/>
  <c r="C402"/>
  <c r="P401"/>
  <c r="V401" s="1"/>
  <c r="K401"/>
  <c r="I401" s="1"/>
  <c r="O401" s="1"/>
  <c r="C401"/>
  <c r="P400"/>
  <c r="V400" s="1"/>
  <c r="L400"/>
  <c r="I400" s="1"/>
  <c r="O400" s="1"/>
  <c r="C400"/>
  <c r="V431" l="1"/>
  <c r="F201" i="2" l="1"/>
  <c r="F242"/>
  <c r="F8"/>
  <c r="E17"/>
  <c r="E16"/>
  <c r="E15"/>
  <c r="F41"/>
  <c r="F192"/>
  <c r="F47"/>
  <c r="F214"/>
  <c r="F174"/>
  <c r="F121" i="9" l="1"/>
  <c r="D121"/>
  <c r="C121"/>
  <c r="R120"/>
  <c r="F120"/>
  <c r="D120"/>
  <c r="E120" s="1"/>
  <c r="R119"/>
  <c r="F119"/>
  <c r="D119"/>
  <c r="G119" s="1"/>
  <c r="C119"/>
  <c r="R118"/>
  <c r="F118"/>
  <c r="D118"/>
  <c r="C118"/>
  <c r="F117"/>
  <c r="D117"/>
  <c r="G117" s="1"/>
  <c r="C117"/>
  <c r="R116"/>
  <c r="F116"/>
  <c r="D116"/>
  <c r="G116" s="1"/>
  <c r="C116"/>
  <c r="S115"/>
  <c r="Q115"/>
  <c r="P115"/>
  <c r="F115"/>
  <c r="F114"/>
  <c r="G114" s="1"/>
  <c r="D114"/>
  <c r="C114"/>
  <c r="F113"/>
  <c r="G113" s="1"/>
  <c r="D113"/>
  <c r="C113"/>
  <c r="Z112"/>
  <c r="V112"/>
  <c r="R112"/>
  <c r="F112"/>
  <c r="D112"/>
  <c r="G112" s="1"/>
  <c r="C112"/>
  <c r="F111"/>
  <c r="D111"/>
  <c r="C111"/>
  <c r="R110"/>
  <c r="F110"/>
  <c r="D110"/>
  <c r="E110" s="1"/>
  <c r="C110"/>
  <c r="R109"/>
  <c r="F109"/>
  <c r="E109"/>
  <c r="D109"/>
  <c r="C109"/>
  <c r="F108"/>
  <c r="D108"/>
  <c r="G108" s="1"/>
  <c r="X107"/>
  <c r="Z107" s="1"/>
  <c r="T107"/>
  <c r="V107" s="1"/>
  <c r="S107"/>
  <c r="F107" s="1"/>
  <c r="Q107"/>
  <c r="R107" s="1"/>
  <c r="P107"/>
  <c r="D107"/>
  <c r="R106"/>
  <c r="F106"/>
  <c r="D106"/>
  <c r="E106" s="1"/>
  <c r="C106"/>
  <c r="R105"/>
  <c r="F105"/>
  <c r="E105"/>
  <c r="D105"/>
  <c r="C105"/>
  <c r="R104"/>
  <c r="G104"/>
  <c r="F104"/>
  <c r="D104"/>
  <c r="C104"/>
  <c r="R103"/>
  <c r="N103"/>
  <c r="F103"/>
  <c r="D103"/>
  <c r="C103"/>
  <c r="E103" s="1"/>
  <c r="R102"/>
  <c r="F102"/>
  <c r="D102"/>
  <c r="G102" s="1"/>
  <c r="C102"/>
  <c r="S101"/>
  <c r="Q101"/>
  <c r="P101"/>
  <c r="O101"/>
  <c r="F101" s="1"/>
  <c r="M101"/>
  <c r="N101" s="1"/>
  <c r="L101"/>
  <c r="R100"/>
  <c r="F100"/>
  <c r="D100"/>
  <c r="C100"/>
  <c r="C98" s="1"/>
  <c r="R99"/>
  <c r="F99"/>
  <c r="D99"/>
  <c r="G99" s="1"/>
  <c r="C99"/>
  <c r="S98"/>
  <c r="Q98"/>
  <c r="R98" s="1"/>
  <c r="P98"/>
  <c r="F98"/>
  <c r="R97"/>
  <c r="F97"/>
  <c r="D97"/>
  <c r="C97"/>
  <c r="R96"/>
  <c r="F96"/>
  <c r="D96"/>
  <c r="E96" s="1"/>
  <c r="C96"/>
  <c r="R95"/>
  <c r="F95"/>
  <c r="D95"/>
  <c r="C95"/>
  <c r="R94"/>
  <c r="F94"/>
  <c r="D94"/>
  <c r="E94" s="1"/>
  <c r="C94"/>
  <c r="R93"/>
  <c r="F93"/>
  <c r="D93"/>
  <c r="C93"/>
  <c r="S92"/>
  <c r="F92" s="1"/>
  <c r="Q92"/>
  <c r="R92" s="1"/>
  <c r="P92"/>
  <c r="M92"/>
  <c r="L92"/>
  <c r="C92"/>
  <c r="F91"/>
  <c r="D91"/>
  <c r="C91"/>
  <c r="C86" s="1"/>
  <c r="N90"/>
  <c r="F90"/>
  <c r="D90"/>
  <c r="G90" s="1"/>
  <c r="N89"/>
  <c r="F89"/>
  <c r="D89"/>
  <c r="E89" s="1"/>
  <c r="N88"/>
  <c r="G88"/>
  <c r="F88"/>
  <c r="D88"/>
  <c r="E88" s="1"/>
  <c r="N87"/>
  <c r="F87"/>
  <c r="D87"/>
  <c r="D86" s="1"/>
  <c r="C87"/>
  <c r="S86"/>
  <c r="F86" s="1"/>
  <c r="Q86"/>
  <c r="P86"/>
  <c r="O86"/>
  <c r="M86"/>
  <c r="L86"/>
  <c r="V85"/>
  <c r="R85"/>
  <c r="N85"/>
  <c r="F85"/>
  <c r="D85"/>
  <c r="G85" s="1"/>
  <c r="C85"/>
  <c r="R84"/>
  <c r="F84"/>
  <c r="D84"/>
  <c r="E84" s="1"/>
  <c r="C84"/>
  <c r="Z83"/>
  <c r="V83"/>
  <c r="R83"/>
  <c r="F83"/>
  <c r="D83"/>
  <c r="E83" s="1"/>
  <c r="C83"/>
  <c r="Z82"/>
  <c r="W82"/>
  <c r="U82"/>
  <c r="T82"/>
  <c r="S82"/>
  <c r="Q82"/>
  <c r="P82"/>
  <c r="N82"/>
  <c r="F82"/>
  <c r="C82"/>
  <c r="Z81"/>
  <c r="F81"/>
  <c r="D81"/>
  <c r="E81" s="1"/>
  <c r="C81"/>
  <c r="Z80"/>
  <c r="F80"/>
  <c r="E80"/>
  <c r="D80"/>
  <c r="C80"/>
  <c r="Z79"/>
  <c r="R79"/>
  <c r="F79"/>
  <c r="D79"/>
  <c r="C79"/>
  <c r="Z78"/>
  <c r="F78"/>
  <c r="D78"/>
  <c r="C78"/>
  <c r="C77" s="1"/>
  <c r="AA77"/>
  <c r="Y77"/>
  <c r="Z77" s="1"/>
  <c r="X77"/>
  <c r="S77"/>
  <c r="F77" s="1"/>
  <c r="Q77"/>
  <c r="R77" s="1"/>
  <c r="P77"/>
  <c r="F76"/>
  <c r="D76"/>
  <c r="C76"/>
  <c r="R75"/>
  <c r="F75"/>
  <c r="E75"/>
  <c r="D75"/>
  <c r="C75"/>
  <c r="R74"/>
  <c r="G74"/>
  <c r="F74"/>
  <c r="D74"/>
  <c r="C74"/>
  <c r="F73"/>
  <c r="D73"/>
  <c r="C73"/>
  <c r="S72"/>
  <c r="F72" s="1"/>
  <c r="Q72"/>
  <c r="R72" s="1"/>
  <c r="D72"/>
  <c r="E72" s="1"/>
  <c r="C72"/>
  <c r="F71"/>
  <c r="D71"/>
  <c r="G70"/>
  <c r="F70"/>
  <c r="D70"/>
  <c r="C70"/>
  <c r="G69"/>
  <c r="F69"/>
  <c r="D69"/>
  <c r="C69"/>
  <c r="R68"/>
  <c r="F68"/>
  <c r="D68"/>
  <c r="C68"/>
  <c r="F67"/>
  <c r="D67"/>
  <c r="C67"/>
  <c r="C66" s="1"/>
  <c r="S66"/>
  <c r="Q66"/>
  <c r="R66" s="1"/>
  <c r="F66"/>
  <c r="R65"/>
  <c r="F65"/>
  <c r="D65"/>
  <c r="E65" s="1"/>
  <c r="C65"/>
  <c r="G64"/>
  <c r="F64"/>
  <c r="D64"/>
  <c r="C64"/>
  <c r="R63"/>
  <c r="M63"/>
  <c r="L63"/>
  <c r="F63"/>
  <c r="D63"/>
  <c r="E63" s="1"/>
  <c r="C63"/>
  <c r="F62"/>
  <c r="D62"/>
  <c r="G62" s="1"/>
  <c r="C62"/>
  <c r="F61"/>
  <c r="D61"/>
  <c r="G61" s="1"/>
  <c r="C61"/>
  <c r="R60"/>
  <c r="F60"/>
  <c r="D60"/>
  <c r="G60" s="1"/>
  <c r="C60"/>
  <c r="F59"/>
  <c r="D59"/>
  <c r="C59"/>
  <c r="F58"/>
  <c r="D58"/>
  <c r="C58"/>
  <c r="F57"/>
  <c r="D57"/>
  <c r="C57"/>
  <c r="R56"/>
  <c r="F56"/>
  <c r="D56"/>
  <c r="E56" s="1"/>
  <c r="C56"/>
  <c r="R55"/>
  <c r="N55"/>
  <c r="F55"/>
  <c r="D55"/>
  <c r="C55"/>
  <c r="E55" s="1"/>
  <c r="R54"/>
  <c r="F54"/>
  <c r="D54"/>
  <c r="C54"/>
  <c r="N53"/>
  <c r="F53"/>
  <c r="D53"/>
  <c r="G53" s="1"/>
  <c r="C53"/>
  <c r="F52"/>
  <c r="D52"/>
  <c r="G52" s="1"/>
  <c r="C52"/>
  <c r="R51"/>
  <c r="F51"/>
  <c r="D51"/>
  <c r="E51" s="1"/>
  <c r="C51"/>
  <c r="W50"/>
  <c r="U50"/>
  <c r="S50"/>
  <c r="F50" s="1"/>
  <c r="Q50"/>
  <c r="P50"/>
  <c r="R50" s="1"/>
  <c r="L50"/>
  <c r="N50" s="1"/>
  <c r="R49"/>
  <c r="F49"/>
  <c r="D49"/>
  <c r="E49" s="1"/>
  <c r="C49"/>
  <c r="R48"/>
  <c r="F48"/>
  <c r="D48"/>
  <c r="G48" s="1"/>
  <c r="C48"/>
  <c r="R47"/>
  <c r="F47"/>
  <c r="D47"/>
  <c r="E47" s="1"/>
  <c r="C47"/>
  <c r="R46"/>
  <c r="F46"/>
  <c r="D46"/>
  <c r="G46" s="1"/>
  <c r="C46"/>
  <c r="R45"/>
  <c r="F45"/>
  <c r="D45"/>
  <c r="E45" s="1"/>
  <c r="C45"/>
  <c r="W44"/>
  <c r="U44"/>
  <c r="S44"/>
  <c r="F44" s="1"/>
  <c r="Q44"/>
  <c r="R44" s="1"/>
  <c r="P44"/>
  <c r="C44"/>
  <c r="N43"/>
  <c r="F43"/>
  <c r="D43"/>
  <c r="G43" s="1"/>
  <c r="C43"/>
  <c r="E43" s="1"/>
  <c r="Z42"/>
  <c r="V42"/>
  <c r="R42"/>
  <c r="L42"/>
  <c r="N42" s="1"/>
  <c r="H42"/>
  <c r="F42"/>
  <c r="D42"/>
  <c r="G42" s="1"/>
  <c r="Z41"/>
  <c r="V41"/>
  <c r="R41"/>
  <c r="L41"/>
  <c r="N41" s="1"/>
  <c r="J41"/>
  <c r="F41"/>
  <c r="D41"/>
  <c r="G41" s="1"/>
  <c r="C41"/>
  <c r="E41" s="1"/>
  <c r="V40"/>
  <c r="R40"/>
  <c r="L40"/>
  <c r="N40" s="1"/>
  <c r="H40"/>
  <c r="J40" s="1"/>
  <c r="F40"/>
  <c r="D40"/>
  <c r="N39"/>
  <c r="F39"/>
  <c r="D39"/>
  <c r="C39"/>
  <c r="N38"/>
  <c r="H38"/>
  <c r="C38" s="1"/>
  <c r="F38"/>
  <c r="D38"/>
  <c r="L37"/>
  <c r="N37" s="1"/>
  <c r="J37"/>
  <c r="H37"/>
  <c r="F37"/>
  <c r="D37"/>
  <c r="G37" s="1"/>
  <c r="R36"/>
  <c r="L36"/>
  <c r="N36" s="1"/>
  <c r="H36"/>
  <c r="J36" s="1"/>
  <c r="F36"/>
  <c r="D36"/>
  <c r="G36" s="1"/>
  <c r="C36"/>
  <c r="E36" s="1"/>
  <c r="F35"/>
  <c r="D35"/>
  <c r="C35"/>
  <c r="V34"/>
  <c r="R34"/>
  <c r="P34"/>
  <c r="L34"/>
  <c r="N34" s="1"/>
  <c r="J34"/>
  <c r="H34"/>
  <c r="F34"/>
  <c r="D34"/>
  <c r="G34" s="1"/>
  <c r="Z33"/>
  <c r="V33"/>
  <c r="P33"/>
  <c r="R33" s="1"/>
  <c r="L33"/>
  <c r="N33" s="1"/>
  <c r="H33"/>
  <c r="F33"/>
  <c r="D33"/>
  <c r="G33" s="1"/>
  <c r="Z32"/>
  <c r="P32"/>
  <c r="R32" s="1"/>
  <c r="L32"/>
  <c r="N32" s="1"/>
  <c r="H32"/>
  <c r="C32" s="1"/>
  <c r="F32"/>
  <c r="D32"/>
  <c r="AA31"/>
  <c r="Y31"/>
  <c r="X31"/>
  <c r="W31"/>
  <c r="T31"/>
  <c r="V31" s="1"/>
  <c r="S31"/>
  <c r="Q31"/>
  <c r="O31"/>
  <c r="M31"/>
  <c r="L31"/>
  <c r="N31" s="1"/>
  <c r="K31"/>
  <c r="I31"/>
  <c r="H31"/>
  <c r="J31" s="1"/>
  <c r="F31"/>
  <c r="R30"/>
  <c r="N30"/>
  <c r="G30"/>
  <c r="F30"/>
  <c r="D30"/>
  <c r="C30"/>
  <c r="E30" s="1"/>
  <c r="R29"/>
  <c r="F29"/>
  <c r="D29"/>
  <c r="G29" s="1"/>
  <c r="C29"/>
  <c r="R28"/>
  <c r="F28"/>
  <c r="G28" s="1"/>
  <c r="D28"/>
  <c r="D27" s="1"/>
  <c r="C28"/>
  <c r="S27"/>
  <c r="F27" s="1"/>
  <c r="Q27"/>
  <c r="P27"/>
  <c r="M27"/>
  <c r="L27"/>
  <c r="C27"/>
  <c r="R26"/>
  <c r="F26"/>
  <c r="D26"/>
  <c r="C26"/>
  <c r="Z25"/>
  <c r="R25"/>
  <c r="N25"/>
  <c r="F25"/>
  <c r="G25" s="1"/>
  <c r="D25"/>
  <c r="E25" s="1"/>
  <c r="C25"/>
  <c r="F24"/>
  <c r="D24"/>
  <c r="G24" s="1"/>
  <c r="C24"/>
  <c r="R23"/>
  <c r="N23"/>
  <c r="F23"/>
  <c r="G23" s="1"/>
  <c r="D23"/>
  <c r="C23"/>
  <c r="V22"/>
  <c r="R22"/>
  <c r="N22"/>
  <c r="J22"/>
  <c r="F22"/>
  <c r="G22" s="1"/>
  <c r="D22"/>
  <c r="E22" s="1"/>
  <c r="C22"/>
  <c r="Z21"/>
  <c r="V21"/>
  <c r="R21"/>
  <c r="N21"/>
  <c r="F21"/>
  <c r="D21"/>
  <c r="G21" s="1"/>
  <c r="C21"/>
  <c r="F20"/>
  <c r="D20"/>
  <c r="G20" s="1"/>
  <c r="C20"/>
  <c r="F19"/>
  <c r="D19"/>
  <c r="C19"/>
  <c r="Z18"/>
  <c r="V18"/>
  <c r="R18"/>
  <c r="N18"/>
  <c r="F18"/>
  <c r="D18"/>
  <c r="C18"/>
  <c r="E18" s="1"/>
  <c r="V17"/>
  <c r="R17"/>
  <c r="F17"/>
  <c r="D17"/>
  <c r="G17" s="1"/>
  <c r="C17"/>
  <c r="C16" s="1"/>
  <c r="AA16"/>
  <c r="Y16"/>
  <c r="X16"/>
  <c r="W16"/>
  <c r="U16"/>
  <c r="V16" s="1"/>
  <c r="T16"/>
  <c r="S16"/>
  <c r="Q16"/>
  <c r="R16" s="1"/>
  <c r="P16"/>
  <c r="O16"/>
  <c r="M16"/>
  <c r="L16"/>
  <c r="K16"/>
  <c r="I16"/>
  <c r="H16"/>
  <c r="D16"/>
  <c r="V15"/>
  <c r="F15"/>
  <c r="D15"/>
  <c r="C15"/>
  <c r="E15" s="1"/>
  <c r="V14"/>
  <c r="R14"/>
  <c r="F14"/>
  <c r="E14"/>
  <c r="D14"/>
  <c r="C14"/>
  <c r="V13"/>
  <c r="R13"/>
  <c r="F13"/>
  <c r="D13"/>
  <c r="R12"/>
  <c r="F12"/>
  <c r="D12"/>
  <c r="C12"/>
  <c r="E12" s="1"/>
  <c r="AA11"/>
  <c r="F11" s="1"/>
  <c r="Y11"/>
  <c r="W11"/>
  <c r="U11"/>
  <c r="U123" s="1"/>
  <c r="T11"/>
  <c r="T123" s="1"/>
  <c r="S11"/>
  <c r="Q11"/>
  <c r="P11"/>
  <c r="M11"/>
  <c r="R10"/>
  <c r="N10"/>
  <c r="F10"/>
  <c r="D10"/>
  <c r="C10"/>
  <c r="Z9"/>
  <c r="R9"/>
  <c r="F9"/>
  <c r="D9"/>
  <c r="E9" s="1"/>
  <c r="C9"/>
  <c r="Z8"/>
  <c r="R8"/>
  <c r="N8"/>
  <c r="J8"/>
  <c r="F8"/>
  <c r="D8"/>
  <c r="G8" s="1"/>
  <c r="C8"/>
  <c r="Z7"/>
  <c r="R7"/>
  <c r="N7"/>
  <c r="J7"/>
  <c r="F7"/>
  <c r="D7"/>
  <c r="G7" s="1"/>
  <c r="C7"/>
  <c r="Z6"/>
  <c r="R6"/>
  <c r="N6"/>
  <c r="F6"/>
  <c r="D6"/>
  <c r="C6"/>
  <c r="E6" s="1"/>
  <c r="AA5"/>
  <c r="AA123" s="1"/>
  <c r="Y5"/>
  <c r="Y123" s="1"/>
  <c r="X5"/>
  <c r="X123" s="1"/>
  <c r="S5"/>
  <c r="S123" s="1"/>
  <c r="Q5"/>
  <c r="Q123" s="1"/>
  <c r="P5"/>
  <c r="O5"/>
  <c r="O123" s="1"/>
  <c r="M5"/>
  <c r="L5"/>
  <c r="L123" s="1"/>
  <c r="K5"/>
  <c r="K123" s="1"/>
  <c r="I5"/>
  <c r="I123" s="1"/>
  <c r="H5"/>
  <c r="H123" s="1"/>
  <c r="F5"/>
  <c r="G27" l="1"/>
  <c r="G86"/>
  <c r="C5"/>
  <c r="M123"/>
  <c r="Z123"/>
  <c r="G6"/>
  <c r="E7"/>
  <c r="G9"/>
  <c r="G10"/>
  <c r="C11"/>
  <c r="R11"/>
  <c r="W123"/>
  <c r="G12"/>
  <c r="G13"/>
  <c r="G15"/>
  <c r="J16"/>
  <c r="Z16"/>
  <c r="G18"/>
  <c r="G19"/>
  <c r="E23"/>
  <c r="G26"/>
  <c r="N27"/>
  <c r="E28"/>
  <c r="G35"/>
  <c r="G38"/>
  <c r="G51"/>
  <c r="G55"/>
  <c r="G59"/>
  <c r="G71"/>
  <c r="E74"/>
  <c r="E78"/>
  <c r="G79"/>
  <c r="G81"/>
  <c r="V82"/>
  <c r="E90"/>
  <c r="G91"/>
  <c r="R101"/>
  <c r="G103"/>
  <c r="E104"/>
  <c r="G106"/>
  <c r="G110"/>
  <c r="G111"/>
  <c r="R115"/>
  <c r="G118"/>
  <c r="G120"/>
  <c r="G121"/>
  <c r="V123"/>
  <c r="N16"/>
  <c r="E27"/>
  <c r="E29"/>
  <c r="Z31"/>
  <c r="E53"/>
  <c r="E54"/>
  <c r="N86"/>
  <c r="E99"/>
  <c r="E100"/>
  <c r="C101"/>
  <c r="E112"/>
  <c r="G57"/>
  <c r="G67"/>
  <c r="G76"/>
  <c r="G107"/>
  <c r="C115"/>
  <c r="E118"/>
  <c r="D5"/>
  <c r="G5" s="1"/>
  <c r="J5"/>
  <c r="N5"/>
  <c r="R5"/>
  <c r="Z5"/>
  <c r="G14"/>
  <c r="F16"/>
  <c r="G16" s="1"/>
  <c r="R27"/>
  <c r="D31"/>
  <c r="G31" s="1"/>
  <c r="P31"/>
  <c r="R31" s="1"/>
  <c r="G32"/>
  <c r="G39"/>
  <c r="C42"/>
  <c r="E42" s="1"/>
  <c r="D50"/>
  <c r="C50"/>
  <c r="G54"/>
  <c r="G58"/>
  <c r="D66"/>
  <c r="G66" s="1"/>
  <c r="G68"/>
  <c r="G72"/>
  <c r="G73"/>
  <c r="G75"/>
  <c r="G80"/>
  <c r="R82"/>
  <c r="G87"/>
  <c r="G93"/>
  <c r="G95"/>
  <c r="G97"/>
  <c r="G100"/>
  <c r="G105"/>
  <c r="G109"/>
  <c r="C107"/>
  <c r="E107" s="1"/>
  <c r="C34"/>
  <c r="E34" s="1"/>
  <c r="C33"/>
  <c r="C37"/>
  <c r="E37" s="1"/>
  <c r="J123"/>
  <c r="N123"/>
  <c r="F123"/>
  <c r="G50"/>
  <c r="V11"/>
  <c r="E32"/>
  <c r="J32"/>
  <c r="E33"/>
  <c r="J33"/>
  <c r="E38"/>
  <c r="J38"/>
  <c r="E39"/>
  <c r="C40"/>
  <c r="E40" s="1"/>
  <c r="G40"/>
  <c r="J42"/>
  <c r="D98"/>
  <c r="E8"/>
  <c r="E10"/>
  <c r="E13"/>
  <c r="E16"/>
  <c r="E21"/>
  <c r="G45"/>
  <c r="E46"/>
  <c r="G47"/>
  <c r="E48"/>
  <c r="G49"/>
  <c r="E50"/>
  <c r="G56"/>
  <c r="E60"/>
  <c r="G63"/>
  <c r="G65"/>
  <c r="E68"/>
  <c r="D77"/>
  <c r="G78"/>
  <c r="E79"/>
  <c r="G83"/>
  <c r="G84"/>
  <c r="E85"/>
  <c r="E86"/>
  <c r="E87"/>
  <c r="G89"/>
  <c r="D92"/>
  <c r="E93"/>
  <c r="G94"/>
  <c r="E95"/>
  <c r="G96"/>
  <c r="E97"/>
  <c r="E102"/>
  <c r="E116"/>
  <c r="E119"/>
  <c r="D11"/>
  <c r="D44"/>
  <c r="D82"/>
  <c r="D101"/>
  <c r="D115"/>
  <c r="D123" l="1"/>
  <c r="P123"/>
  <c r="R123" s="1"/>
  <c r="E5"/>
  <c r="E66"/>
  <c r="C31"/>
  <c r="C123"/>
  <c r="E123" s="1"/>
  <c r="E31"/>
  <c r="E44"/>
  <c r="G44"/>
  <c r="G77"/>
  <c r="E77"/>
  <c r="E98"/>
  <c r="G98"/>
  <c r="E101"/>
  <c r="G101"/>
  <c r="G92"/>
  <c r="E92"/>
  <c r="E115"/>
  <c r="G115"/>
  <c r="E11"/>
  <c r="G11"/>
  <c r="E82"/>
  <c r="G82"/>
  <c r="G123" l="1"/>
  <c r="E330" i="6" l="1"/>
  <c r="E343"/>
  <c r="F343"/>
  <c r="F52" i="7"/>
  <c r="W50"/>
  <c r="W11" l="1"/>
  <c r="D15"/>
  <c r="D14"/>
  <c r="D13"/>
  <c r="D12"/>
  <c r="D10"/>
  <c r="V13"/>
  <c r="V14"/>
  <c r="V15"/>
  <c r="M11"/>
  <c r="F91"/>
  <c r="Z112"/>
  <c r="Z107"/>
  <c r="Z83"/>
  <c r="Z82"/>
  <c r="Z81"/>
  <c r="Z80"/>
  <c r="Z79"/>
  <c r="Z78"/>
  <c r="Z77"/>
  <c r="Z42"/>
  <c r="Z41"/>
  <c r="Z33"/>
  <c r="Z32"/>
  <c r="Z31"/>
  <c r="Z25"/>
  <c r="Z21"/>
  <c r="Z18"/>
  <c r="Z16"/>
  <c r="Z9"/>
  <c r="Z8"/>
  <c r="Z7"/>
  <c r="Z6"/>
  <c r="Z5"/>
  <c r="N103"/>
  <c r="N90"/>
  <c r="N89"/>
  <c r="N88"/>
  <c r="N87"/>
  <c r="N86"/>
  <c r="N85"/>
  <c r="N82"/>
  <c r="N55"/>
  <c r="N53"/>
  <c r="N50"/>
  <c r="N43"/>
  <c r="N42"/>
  <c r="N41"/>
  <c r="N40"/>
  <c r="N39"/>
  <c r="N38"/>
  <c r="N37"/>
  <c r="N36"/>
  <c r="N34"/>
  <c r="N33"/>
  <c r="N32"/>
  <c r="N31"/>
  <c r="N30"/>
  <c r="N27"/>
  <c r="N25"/>
  <c r="N23"/>
  <c r="N22"/>
  <c r="N21"/>
  <c r="N18"/>
  <c r="N16"/>
  <c r="N10"/>
  <c r="N8"/>
  <c r="N7"/>
  <c r="N6"/>
  <c r="R120"/>
  <c r="R119"/>
  <c r="R118"/>
  <c r="R116"/>
  <c r="R115"/>
  <c r="R112"/>
  <c r="R110"/>
  <c r="R109"/>
  <c r="R107"/>
  <c r="R106"/>
  <c r="R105"/>
  <c r="R104"/>
  <c r="R103"/>
  <c r="R102"/>
  <c r="R100"/>
  <c r="R99"/>
  <c r="R98"/>
  <c r="R97"/>
  <c r="R96"/>
  <c r="R95"/>
  <c r="R94"/>
  <c r="R93"/>
  <c r="R85"/>
  <c r="R84"/>
  <c r="R83"/>
  <c r="R82"/>
  <c r="R79"/>
  <c r="R77"/>
  <c r="R75"/>
  <c r="R74"/>
  <c r="R72"/>
  <c r="R68"/>
  <c r="R66"/>
  <c r="R65"/>
  <c r="R63"/>
  <c r="R60"/>
  <c r="R56"/>
  <c r="R55"/>
  <c r="R54"/>
  <c r="R51"/>
  <c r="R49"/>
  <c r="R48"/>
  <c r="R47"/>
  <c r="R46"/>
  <c r="R45"/>
  <c r="R44"/>
  <c r="R42"/>
  <c r="R41"/>
  <c r="R40"/>
  <c r="R36"/>
  <c r="R34"/>
  <c r="R33"/>
  <c r="R32"/>
  <c r="R31"/>
  <c r="R30"/>
  <c r="R29"/>
  <c r="R28"/>
  <c r="R27"/>
  <c r="R26"/>
  <c r="R25"/>
  <c r="R23"/>
  <c r="R22"/>
  <c r="R21"/>
  <c r="R18"/>
  <c r="R17"/>
  <c r="R16"/>
  <c r="R14"/>
  <c r="R13"/>
  <c r="R12"/>
  <c r="R10"/>
  <c r="R9"/>
  <c r="R8"/>
  <c r="R7"/>
  <c r="R6"/>
  <c r="V112"/>
  <c r="V107"/>
  <c r="V85"/>
  <c r="V83"/>
  <c r="V82"/>
  <c r="V42"/>
  <c r="V41"/>
  <c r="V40"/>
  <c r="V34"/>
  <c r="V33"/>
  <c r="V31"/>
  <c r="V22"/>
  <c r="V21"/>
  <c r="V18"/>
  <c r="V17"/>
  <c r="V16"/>
  <c r="J123"/>
  <c r="J42"/>
  <c r="J41"/>
  <c r="J40"/>
  <c r="J38"/>
  <c r="J37"/>
  <c r="J36"/>
  <c r="J34"/>
  <c r="J33"/>
  <c r="J32"/>
  <c r="J31"/>
  <c r="J22"/>
  <c r="J16"/>
  <c r="J8"/>
  <c r="J7"/>
  <c r="J5"/>
  <c r="X123"/>
  <c r="O123"/>
  <c r="K123"/>
  <c r="I123"/>
  <c r="H123"/>
  <c r="F120"/>
  <c r="D120"/>
  <c r="E120" s="1"/>
  <c r="F119"/>
  <c r="D119"/>
  <c r="C119"/>
  <c r="F15"/>
  <c r="C15"/>
  <c r="F14"/>
  <c r="C14"/>
  <c r="F13"/>
  <c r="E13"/>
  <c r="F12"/>
  <c r="C12"/>
  <c r="E12" s="1"/>
  <c r="AA11"/>
  <c r="AA123" s="1"/>
  <c r="Y11"/>
  <c r="Y123" s="1"/>
  <c r="Z123" s="1"/>
  <c r="W123"/>
  <c r="U11"/>
  <c r="T11"/>
  <c r="S11"/>
  <c r="F11" s="1"/>
  <c r="Q11"/>
  <c r="R11" s="1"/>
  <c r="P11"/>
  <c r="F10"/>
  <c r="C10"/>
  <c r="F9"/>
  <c r="D9"/>
  <c r="C9"/>
  <c r="F8"/>
  <c r="D8"/>
  <c r="C8"/>
  <c r="F7"/>
  <c r="D7"/>
  <c r="C7"/>
  <c r="F6"/>
  <c r="D6"/>
  <c r="C6"/>
  <c r="AA5"/>
  <c r="Y5"/>
  <c r="X5"/>
  <c r="S5"/>
  <c r="Q5"/>
  <c r="R5" s="1"/>
  <c r="P5"/>
  <c r="O5"/>
  <c r="M5"/>
  <c r="N5" s="1"/>
  <c r="L5"/>
  <c r="K5"/>
  <c r="I5"/>
  <c r="H5"/>
  <c r="F121"/>
  <c r="D121"/>
  <c r="C121"/>
  <c r="F118"/>
  <c r="D118"/>
  <c r="C118"/>
  <c r="F117"/>
  <c r="D117"/>
  <c r="C117"/>
  <c r="F116"/>
  <c r="D116"/>
  <c r="C116"/>
  <c r="S115"/>
  <c r="F115" s="1"/>
  <c r="Q115"/>
  <c r="P115"/>
  <c r="F114"/>
  <c r="D114"/>
  <c r="C114"/>
  <c r="F113"/>
  <c r="D113"/>
  <c r="C113"/>
  <c r="F112"/>
  <c r="D112"/>
  <c r="C112"/>
  <c r="F111"/>
  <c r="D111"/>
  <c r="C111"/>
  <c r="F110"/>
  <c r="D110"/>
  <c r="C110"/>
  <c r="F109"/>
  <c r="D109"/>
  <c r="C109"/>
  <c r="F108"/>
  <c r="D108"/>
  <c r="X107"/>
  <c r="T107"/>
  <c r="S107"/>
  <c r="F107" s="1"/>
  <c r="Q107"/>
  <c r="P107"/>
  <c r="F106"/>
  <c r="D106"/>
  <c r="C106"/>
  <c r="F105"/>
  <c r="D105"/>
  <c r="C105"/>
  <c r="F104"/>
  <c r="D104"/>
  <c r="C104"/>
  <c r="F103"/>
  <c r="D103"/>
  <c r="C103"/>
  <c r="F102"/>
  <c r="D102"/>
  <c r="C102"/>
  <c r="S101"/>
  <c r="Q101"/>
  <c r="P101"/>
  <c r="R101" s="1"/>
  <c r="O101"/>
  <c r="M101"/>
  <c r="L101"/>
  <c r="N101" s="1"/>
  <c r="F100"/>
  <c r="D100"/>
  <c r="C100"/>
  <c r="F99"/>
  <c r="D99"/>
  <c r="C99"/>
  <c r="S98"/>
  <c r="F98" s="1"/>
  <c r="Q98"/>
  <c r="P98"/>
  <c r="F97"/>
  <c r="D97"/>
  <c r="C97"/>
  <c r="F96"/>
  <c r="D96"/>
  <c r="C96"/>
  <c r="F95"/>
  <c r="D95"/>
  <c r="C95"/>
  <c r="F94"/>
  <c r="D94"/>
  <c r="C94"/>
  <c r="F93"/>
  <c r="D93"/>
  <c r="C93"/>
  <c r="S92"/>
  <c r="F92" s="1"/>
  <c r="Q92"/>
  <c r="P92"/>
  <c r="R92" s="1"/>
  <c r="M92"/>
  <c r="L92"/>
  <c r="D91"/>
  <c r="C91"/>
  <c r="F90"/>
  <c r="D90"/>
  <c r="E90" s="1"/>
  <c r="F89"/>
  <c r="D89"/>
  <c r="F88"/>
  <c r="D88"/>
  <c r="E88" s="1"/>
  <c r="F87"/>
  <c r="D87"/>
  <c r="C87"/>
  <c r="S86"/>
  <c r="Q86"/>
  <c r="P86"/>
  <c r="O86"/>
  <c r="M86"/>
  <c r="L86"/>
  <c r="F85"/>
  <c r="D85"/>
  <c r="C85"/>
  <c r="F84"/>
  <c r="D84"/>
  <c r="C84"/>
  <c r="F83"/>
  <c r="D83"/>
  <c r="C83"/>
  <c r="W82"/>
  <c r="U82"/>
  <c r="T82"/>
  <c r="S82"/>
  <c r="Q82"/>
  <c r="P82"/>
  <c r="F81"/>
  <c r="D81"/>
  <c r="C81"/>
  <c r="F80"/>
  <c r="D80"/>
  <c r="C80"/>
  <c r="F79"/>
  <c r="D79"/>
  <c r="C79"/>
  <c r="F78"/>
  <c r="D78"/>
  <c r="C78"/>
  <c r="AA77"/>
  <c r="Y77"/>
  <c r="X77"/>
  <c r="S77"/>
  <c r="Q77"/>
  <c r="P77"/>
  <c r="F76"/>
  <c r="D76"/>
  <c r="C76"/>
  <c r="F75"/>
  <c r="D75"/>
  <c r="C75"/>
  <c r="F74"/>
  <c r="D74"/>
  <c r="C74"/>
  <c r="F73"/>
  <c r="D73"/>
  <c r="C73"/>
  <c r="S72"/>
  <c r="F72" s="1"/>
  <c r="Q72"/>
  <c r="F71"/>
  <c r="D71"/>
  <c r="F70"/>
  <c r="D70"/>
  <c r="C70"/>
  <c r="F69"/>
  <c r="D69"/>
  <c r="C69"/>
  <c r="F68"/>
  <c r="D68"/>
  <c r="C68"/>
  <c r="F67"/>
  <c r="D67"/>
  <c r="C67"/>
  <c r="S66"/>
  <c r="F66" s="1"/>
  <c r="Q66"/>
  <c r="D66" s="1"/>
  <c r="F65"/>
  <c r="D65"/>
  <c r="C65"/>
  <c r="F64"/>
  <c r="D64"/>
  <c r="C64"/>
  <c r="M63"/>
  <c r="L63"/>
  <c r="F63"/>
  <c r="F62"/>
  <c r="D62"/>
  <c r="C62"/>
  <c r="F61"/>
  <c r="D61"/>
  <c r="C61"/>
  <c r="F60"/>
  <c r="D60"/>
  <c r="C60"/>
  <c r="F59"/>
  <c r="D59"/>
  <c r="C59"/>
  <c r="F58"/>
  <c r="D58"/>
  <c r="C58"/>
  <c r="F57"/>
  <c r="D57"/>
  <c r="C57"/>
  <c r="F56"/>
  <c r="D56"/>
  <c r="C56"/>
  <c r="F55"/>
  <c r="D55"/>
  <c r="C55"/>
  <c r="F54"/>
  <c r="D54"/>
  <c r="C54"/>
  <c r="F53"/>
  <c r="D53"/>
  <c r="C53"/>
  <c r="D52"/>
  <c r="C52"/>
  <c r="F51"/>
  <c r="D51"/>
  <c r="C51"/>
  <c r="U50"/>
  <c r="S50"/>
  <c r="F50" s="1"/>
  <c r="Q50"/>
  <c r="R50" s="1"/>
  <c r="P50"/>
  <c r="L50"/>
  <c r="F49"/>
  <c r="D49"/>
  <c r="C49"/>
  <c r="F48"/>
  <c r="D48"/>
  <c r="C48"/>
  <c r="F47"/>
  <c r="D47"/>
  <c r="C47"/>
  <c r="F46"/>
  <c r="D46"/>
  <c r="C46"/>
  <c r="F45"/>
  <c r="D45"/>
  <c r="C45"/>
  <c r="W44"/>
  <c r="U44"/>
  <c r="S44"/>
  <c r="Q44"/>
  <c r="P44"/>
  <c r="F43"/>
  <c r="D43"/>
  <c r="C43"/>
  <c r="L42"/>
  <c r="H42"/>
  <c r="F42"/>
  <c r="D42"/>
  <c r="L41"/>
  <c r="C41" s="1"/>
  <c r="F41"/>
  <c r="D41"/>
  <c r="L40"/>
  <c r="H40"/>
  <c r="F40"/>
  <c r="D40"/>
  <c r="F39"/>
  <c r="D39"/>
  <c r="C39"/>
  <c r="H38"/>
  <c r="F38"/>
  <c r="D38"/>
  <c r="L37"/>
  <c r="H37"/>
  <c r="F37"/>
  <c r="D37"/>
  <c r="L36"/>
  <c r="H36"/>
  <c r="F36"/>
  <c r="D36"/>
  <c r="F35"/>
  <c r="D35"/>
  <c r="C35"/>
  <c r="P34"/>
  <c r="L34"/>
  <c r="H34"/>
  <c r="F34"/>
  <c r="D34"/>
  <c r="P33"/>
  <c r="L33"/>
  <c r="H33"/>
  <c r="F33"/>
  <c r="D33"/>
  <c r="P32"/>
  <c r="L32"/>
  <c r="H32"/>
  <c r="F32"/>
  <c r="D32"/>
  <c r="AA31"/>
  <c r="Y31"/>
  <c r="X31"/>
  <c r="W31"/>
  <c r="T31"/>
  <c r="S31"/>
  <c r="Q31"/>
  <c r="O31"/>
  <c r="M31"/>
  <c r="K31"/>
  <c r="I31"/>
  <c r="F30"/>
  <c r="D30"/>
  <c r="C30"/>
  <c r="F29"/>
  <c r="D29"/>
  <c r="C29"/>
  <c r="F28"/>
  <c r="D28"/>
  <c r="C28"/>
  <c r="C27" s="1"/>
  <c r="S27"/>
  <c r="F27" s="1"/>
  <c r="Q27"/>
  <c r="P27"/>
  <c r="M27"/>
  <c r="L27"/>
  <c r="F26"/>
  <c r="D26"/>
  <c r="C26"/>
  <c r="F25"/>
  <c r="D25"/>
  <c r="C25"/>
  <c r="F24"/>
  <c r="D24"/>
  <c r="C24"/>
  <c r="F23"/>
  <c r="D23"/>
  <c r="C23"/>
  <c r="F22"/>
  <c r="D22"/>
  <c r="C22"/>
  <c r="F21"/>
  <c r="D21"/>
  <c r="C21"/>
  <c r="F20"/>
  <c r="D20"/>
  <c r="C20"/>
  <c r="F19"/>
  <c r="D19"/>
  <c r="C19"/>
  <c r="F18"/>
  <c r="D18"/>
  <c r="C18"/>
  <c r="F17"/>
  <c r="D17"/>
  <c r="C17"/>
  <c r="AA16"/>
  <c r="Y16"/>
  <c r="X16"/>
  <c r="W16"/>
  <c r="U16"/>
  <c r="T16"/>
  <c r="S16"/>
  <c r="Q16"/>
  <c r="P16"/>
  <c r="O16"/>
  <c r="M16"/>
  <c r="L16"/>
  <c r="K16"/>
  <c r="I16"/>
  <c r="H16"/>
  <c r="G122" i="1"/>
  <c r="G121"/>
  <c r="G120"/>
  <c r="G119"/>
  <c r="G118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1"/>
  <c r="G90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F107"/>
  <c r="AA106"/>
  <c r="W106"/>
  <c r="S106"/>
  <c r="C77"/>
  <c r="C246" i="6"/>
  <c r="F430"/>
  <c r="AA111" i="1"/>
  <c r="K111"/>
  <c r="O111"/>
  <c r="S111"/>
  <c r="P430" i="6"/>
  <c r="U430"/>
  <c r="T430"/>
  <c r="S430"/>
  <c r="R430"/>
  <c r="Q430"/>
  <c r="U420"/>
  <c r="T420"/>
  <c r="S420"/>
  <c r="R420"/>
  <c r="Q420"/>
  <c r="P420"/>
  <c r="U398"/>
  <c r="Q398"/>
  <c r="T398"/>
  <c r="I348"/>
  <c r="P348"/>
  <c r="I362"/>
  <c r="I349"/>
  <c r="I353"/>
  <c r="P349"/>
  <c r="P353"/>
  <c r="M123" i="7" l="1"/>
  <c r="N123" s="1"/>
  <c r="R398" i="6"/>
  <c r="S398"/>
  <c r="L123" i="7"/>
  <c r="P123"/>
  <c r="U123"/>
  <c r="G13"/>
  <c r="G12"/>
  <c r="V11"/>
  <c r="T123"/>
  <c r="V123" s="1"/>
  <c r="Q123"/>
  <c r="S123"/>
  <c r="D50"/>
  <c r="C86"/>
  <c r="G97"/>
  <c r="E102"/>
  <c r="F101"/>
  <c r="G36"/>
  <c r="G67"/>
  <c r="G85"/>
  <c r="F86"/>
  <c r="G55"/>
  <c r="G15"/>
  <c r="G119"/>
  <c r="E22"/>
  <c r="E39"/>
  <c r="E43"/>
  <c r="E109"/>
  <c r="E6"/>
  <c r="E8"/>
  <c r="F77"/>
  <c r="F82"/>
  <c r="C101"/>
  <c r="G47"/>
  <c r="G120"/>
  <c r="E54"/>
  <c r="G60"/>
  <c r="G41"/>
  <c r="G46"/>
  <c r="F16"/>
  <c r="E56"/>
  <c r="C82"/>
  <c r="E85"/>
  <c r="G102"/>
  <c r="E119"/>
  <c r="G104"/>
  <c r="G108"/>
  <c r="G105"/>
  <c r="G114"/>
  <c r="E110"/>
  <c r="D5"/>
  <c r="E10"/>
  <c r="C16"/>
  <c r="G17"/>
  <c r="F31"/>
  <c r="F44"/>
  <c r="E45"/>
  <c r="E49"/>
  <c r="C5"/>
  <c r="E5" s="1"/>
  <c r="E18"/>
  <c r="E51"/>
  <c r="G80"/>
  <c r="G81"/>
  <c r="E95"/>
  <c r="E97"/>
  <c r="G110"/>
  <c r="E112"/>
  <c r="G14"/>
  <c r="E41"/>
  <c r="E48"/>
  <c r="E106"/>
  <c r="G117"/>
  <c r="F5"/>
  <c r="E74"/>
  <c r="G109"/>
  <c r="G111"/>
  <c r="G118"/>
  <c r="C92"/>
  <c r="G57"/>
  <c r="C107"/>
  <c r="G116"/>
  <c r="E23"/>
  <c r="E25"/>
  <c r="G37"/>
  <c r="G51"/>
  <c r="E53"/>
  <c r="G59"/>
  <c r="C63"/>
  <c r="E65"/>
  <c r="E68"/>
  <c r="G87"/>
  <c r="G88"/>
  <c r="G93"/>
  <c r="E99"/>
  <c r="G100"/>
  <c r="G113"/>
  <c r="E7"/>
  <c r="E9"/>
  <c r="E14"/>
  <c r="E15"/>
  <c r="G32"/>
  <c r="G62"/>
  <c r="G35"/>
  <c r="G52"/>
  <c r="G58"/>
  <c r="G75"/>
  <c r="G76"/>
  <c r="C77"/>
  <c r="E79"/>
  <c r="E87"/>
  <c r="G90"/>
  <c r="C115"/>
  <c r="G10"/>
  <c r="C11"/>
  <c r="D11"/>
  <c r="G11" s="1"/>
  <c r="G6"/>
  <c r="G7"/>
  <c r="G8"/>
  <c r="G9"/>
  <c r="D27"/>
  <c r="E27" s="1"/>
  <c r="L31"/>
  <c r="C36"/>
  <c r="E36" s="1"/>
  <c r="C40"/>
  <c r="E40" s="1"/>
  <c r="G21"/>
  <c r="E29"/>
  <c r="C33"/>
  <c r="E33" s="1"/>
  <c r="C50"/>
  <c r="G66"/>
  <c r="G71"/>
  <c r="G73"/>
  <c r="G84"/>
  <c r="G89"/>
  <c r="G20"/>
  <c r="E21"/>
  <c r="G23"/>
  <c r="G24"/>
  <c r="E28"/>
  <c r="G29"/>
  <c r="G33"/>
  <c r="C34"/>
  <c r="E34" s="1"/>
  <c r="C42"/>
  <c r="E42" s="1"/>
  <c r="G45"/>
  <c r="E46"/>
  <c r="E47"/>
  <c r="G49"/>
  <c r="G54"/>
  <c r="E55"/>
  <c r="E60"/>
  <c r="G61"/>
  <c r="G64"/>
  <c r="G68"/>
  <c r="C66"/>
  <c r="E66" s="1"/>
  <c r="G70"/>
  <c r="D72"/>
  <c r="G72" s="1"/>
  <c r="D77"/>
  <c r="G77" s="1"/>
  <c r="G79"/>
  <c r="E81"/>
  <c r="G83"/>
  <c r="E93"/>
  <c r="G94"/>
  <c r="G95"/>
  <c r="G99"/>
  <c r="E100"/>
  <c r="E104"/>
  <c r="E105"/>
  <c r="E116"/>
  <c r="E118"/>
  <c r="P31"/>
  <c r="D63"/>
  <c r="G63" s="1"/>
  <c r="G91"/>
  <c r="G103"/>
  <c r="G18"/>
  <c r="G19"/>
  <c r="G26"/>
  <c r="G30"/>
  <c r="C32"/>
  <c r="E32" s="1"/>
  <c r="C37"/>
  <c r="E37" s="1"/>
  <c r="G40"/>
  <c r="C44"/>
  <c r="G48"/>
  <c r="G53"/>
  <c r="G69"/>
  <c r="G74"/>
  <c r="E75"/>
  <c r="E80"/>
  <c r="G96"/>
  <c r="D98"/>
  <c r="C98"/>
  <c r="G106"/>
  <c r="G112"/>
  <c r="G121"/>
  <c r="G22"/>
  <c r="G25"/>
  <c r="G28"/>
  <c r="G34"/>
  <c r="C38"/>
  <c r="E38" s="1"/>
  <c r="G38"/>
  <c r="G39"/>
  <c r="G42"/>
  <c r="G43"/>
  <c r="G56"/>
  <c r="G65"/>
  <c r="G78"/>
  <c r="D16"/>
  <c r="E30"/>
  <c r="E78"/>
  <c r="D82"/>
  <c r="E83"/>
  <c r="E84"/>
  <c r="E89"/>
  <c r="E94"/>
  <c r="E96"/>
  <c r="D101"/>
  <c r="E103"/>
  <c r="D107"/>
  <c r="D92"/>
  <c r="D31"/>
  <c r="H31"/>
  <c r="D44"/>
  <c r="C72"/>
  <c r="D86"/>
  <c r="D115"/>
  <c r="P398" i="6"/>
  <c r="D79" i="1"/>
  <c r="D77"/>
  <c r="D82"/>
  <c r="F77"/>
  <c r="L246" i="6"/>
  <c r="G5" i="7" l="1"/>
  <c r="C123"/>
  <c r="F123"/>
  <c r="R123"/>
  <c r="D123"/>
  <c r="E98"/>
  <c r="G27"/>
  <c r="E77"/>
  <c r="E63"/>
  <c r="E72"/>
  <c r="E11"/>
  <c r="C31"/>
  <c r="E31" s="1"/>
  <c r="G98"/>
  <c r="E44"/>
  <c r="G44"/>
  <c r="E107"/>
  <c r="G107"/>
  <c r="E82"/>
  <c r="G82"/>
  <c r="G50"/>
  <c r="E50"/>
  <c r="G92"/>
  <c r="E92"/>
  <c r="E16"/>
  <c r="G16"/>
  <c r="G86"/>
  <c r="E86"/>
  <c r="G31"/>
  <c r="E101"/>
  <c r="G101"/>
  <c r="G115"/>
  <c r="E115"/>
  <c r="S63" i="1"/>
  <c r="Q63"/>
  <c r="E123" i="7" l="1"/>
  <c r="G123"/>
  <c r="D7" i="1"/>
  <c r="Q111"/>
  <c r="P458" i="6"/>
  <c r="S118" i="1"/>
  <c r="S99" l="1"/>
  <c r="S366" i="6"/>
  <c r="S362"/>
  <c r="S358"/>
  <c r="S354"/>
  <c r="S349"/>
  <c r="S348" s="1"/>
  <c r="I378"/>
  <c r="P378"/>
  <c r="L349"/>
  <c r="S93" i="1" l="1"/>
  <c r="P330" i="6"/>
  <c r="P342"/>
  <c r="I342"/>
  <c r="O93" i="1"/>
  <c r="S89"/>
  <c r="S83"/>
  <c r="R76"/>
  <c r="S77"/>
  <c r="F79"/>
  <c r="F78"/>
  <c r="Q77"/>
  <c r="Q83"/>
  <c r="O77"/>
  <c r="W73"/>
  <c r="S73"/>
  <c r="AA68"/>
  <c r="S68"/>
  <c r="S57"/>
  <c r="F62"/>
  <c r="Q57"/>
  <c r="D62"/>
  <c r="R201" i="6"/>
  <c r="S201"/>
  <c r="Q41" i="1"/>
  <c r="S41"/>
  <c r="F41"/>
  <c r="P186" i="6"/>
  <c r="W35" i="1"/>
  <c r="S35"/>
  <c r="F35" s="1"/>
  <c r="F122"/>
  <c r="F121"/>
  <c r="F120"/>
  <c r="F119"/>
  <c r="F118"/>
  <c r="F117"/>
  <c r="F116"/>
  <c r="F115"/>
  <c r="F114"/>
  <c r="F113"/>
  <c r="F111"/>
  <c r="F110"/>
  <c r="F109"/>
  <c r="F108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6"/>
  <c r="F75"/>
  <c r="F74"/>
  <c r="F73"/>
  <c r="F72"/>
  <c r="F71"/>
  <c r="F70"/>
  <c r="F69"/>
  <c r="F68"/>
  <c r="F67"/>
  <c r="F66"/>
  <c r="F65"/>
  <c r="F64"/>
  <c r="F63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0"/>
  <c r="F39"/>
  <c r="F38"/>
  <c r="F37"/>
  <c r="F36"/>
  <c r="F34"/>
  <c r="F33"/>
  <c r="F32"/>
  <c r="F31"/>
  <c r="F30"/>
  <c r="F29"/>
  <c r="F28"/>
  <c r="F27"/>
  <c r="F26"/>
  <c r="F25"/>
  <c r="F24"/>
  <c r="F23"/>
  <c r="F21"/>
  <c r="AA22"/>
  <c r="W22"/>
  <c r="S22"/>
  <c r="O22"/>
  <c r="K22"/>
  <c r="Z10"/>
  <c r="O5"/>
  <c r="S5"/>
  <c r="W5"/>
  <c r="M5"/>
  <c r="F20"/>
  <c r="F19"/>
  <c r="F18"/>
  <c r="F17"/>
  <c r="F16"/>
  <c r="F15"/>
  <c r="F14"/>
  <c r="F13"/>
  <c r="F12"/>
  <c r="F11"/>
  <c r="F10"/>
  <c r="F9"/>
  <c r="F8"/>
  <c r="F7"/>
  <c r="F6"/>
  <c r="S16"/>
  <c r="AA5"/>
  <c r="F5" s="1"/>
  <c r="K5"/>
  <c r="F123" l="1"/>
  <c r="F22"/>
  <c r="I458" i="6" l="1"/>
  <c r="C458"/>
  <c r="V457"/>
  <c r="P457"/>
  <c r="I457"/>
  <c r="O457" s="1"/>
  <c r="C457"/>
  <c r="P456"/>
  <c r="I456"/>
  <c r="V456" s="1"/>
  <c r="C456"/>
  <c r="P455"/>
  <c r="V455" s="1"/>
  <c r="O455"/>
  <c r="I455"/>
  <c r="C455"/>
  <c r="S454"/>
  <c r="P454" s="1"/>
  <c r="L454"/>
  <c r="I454"/>
  <c r="O454" s="1"/>
  <c r="F454"/>
  <c r="C454"/>
  <c r="P453"/>
  <c r="V453" s="1"/>
  <c r="I453"/>
  <c r="O453" s="1"/>
  <c r="C453"/>
  <c r="V452"/>
  <c r="P452"/>
  <c r="I452"/>
  <c r="O452" s="1"/>
  <c r="C452"/>
  <c r="U451"/>
  <c r="T451"/>
  <c r="S451"/>
  <c r="R451"/>
  <c r="Q451"/>
  <c r="N451"/>
  <c r="M451"/>
  <c r="L451"/>
  <c r="K451"/>
  <c r="J451"/>
  <c r="H451"/>
  <c r="G451"/>
  <c r="F451"/>
  <c r="E451"/>
  <c r="D451"/>
  <c r="C451"/>
  <c r="P450"/>
  <c r="V450" s="1"/>
  <c r="I450"/>
  <c r="O450" s="1"/>
  <c r="C450"/>
  <c r="P449"/>
  <c r="P448" s="1"/>
  <c r="V448" s="1"/>
  <c r="O449"/>
  <c r="I449"/>
  <c r="C449"/>
  <c r="U448"/>
  <c r="T448"/>
  <c r="S448"/>
  <c r="R448"/>
  <c r="Q448"/>
  <c r="N448"/>
  <c r="M448"/>
  <c r="L448"/>
  <c r="K448"/>
  <c r="J448"/>
  <c r="I448"/>
  <c r="O448" s="1"/>
  <c r="H448"/>
  <c r="G448"/>
  <c r="F448"/>
  <c r="E448"/>
  <c r="D448"/>
  <c r="C448"/>
  <c r="P447"/>
  <c r="V447" s="1"/>
  <c r="I447"/>
  <c r="O447" s="1"/>
  <c r="C447"/>
  <c r="U446"/>
  <c r="T446"/>
  <c r="S446"/>
  <c r="R446"/>
  <c r="Q446"/>
  <c r="N446"/>
  <c r="M446"/>
  <c r="L446"/>
  <c r="K446"/>
  <c r="J446"/>
  <c r="I446"/>
  <c r="H446"/>
  <c r="G446"/>
  <c r="F446"/>
  <c r="E446"/>
  <c r="D446"/>
  <c r="C446"/>
  <c r="O446" s="1"/>
  <c r="V445"/>
  <c r="P445"/>
  <c r="I445"/>
  <c r="O445" s="1"/>
  <c r="C445"/>
  <c r="C442" s="1"/>
  <c r="P444"/>
  <c r="I444"/>
  <c r="V444" s="1"/>
  <c r="C444"/>
  <c r="P443"/>
  <c r="P442" s="1"/>
  <c r="V442" s="1"/>
  <c r="O443"/>
  <c r="I443"/>
  <c r="C443"/>
  <c r="U442"/>
  <c r="T442"/>
  <c r="S442"/>
  <c r="R442"/>
  <c r="R433" s="1"/>
  <c r="Q442"/>
  <c r="N442"/>
  <c r="N433" s="1"/>
  <c r="M442"/>
  <c r="L442"/>
  <c r="K442"/>
  <c r="J442"/>
  <c r="J433" s="1"/>
  <c r="I442"/>
  <c r="O442" s="1"/>
  <c r="H442"/>
  <c r="G442"/>
  <c r="F442"/>
  <c r="F433" s="1"/>
  <c r="E442"/>
  <c r="D442"/>
  <c r="P441"/>
  <c r="V441" s="1"/>
  <c r="I441"/>
  <c r="O441" s="1"/>
  <c r="C441"/>
  <c r="P440"/>
  <c r="V440" s="1"/>
  <c r="I440"/>
  <c r="O440" s="1"/>
  <c r="C440"/>
  <c r="C438" s="1"/>
  <c r="C433" s="1"/>
  <c r="P439"/>
  <c r="I439"/>
  <c r="V439" s="1"/>
  <c r="C439"/>
  <c r="U438"/>
  <c r="U433" s="1"/>
  <c r="T438"/>
  <c r="T433" s="1"/>
  <c r="S438"/>
  <c r="S433" s="1"/>
  <c r="R438"/>
  <c r="Q438"/>
  <c r="Q433" s="1"/>
  <c r="N438"/>
  <c r="M438"/>
  <c r="M433" s="1"/>
  <c r="L438"/>
  <c r="L433" s="1"/>
  <c r="K438"/>
  <c r="J438"/>
  <c r="H438"/>
  <c r="H433" s="1"/>
  <c r="G438"/>
  <c r="F438"/>
  <c r="E438"/>
  <c r="E433" s="1"/>
  <c r="D438"/>
  <c r="D433" s="1"/>
  <c r="P437"/>
  <c r="V437" s="1"/>
  <c r="O437"/>
  <c r="I437"/>
  <c r="C437"/>
  <c r="P436"/>
  <c r="V436" s="1"/>
  <c r="I436"/>
  <c r="C436"/>
  <c r="O436" s="1"/>
  <c r="V435"/>
  <c r="P435"/>
  <c r="I435"/>
  <c r="O435" s="1"/>
  <c r="C435"/>
  <c r="U434"/>
  <c r="T434"/>
  <c r="S434"/>
  <c r="R434"/>
  <c r="Q434"/>
  <c r="N434"/>
  <c r="M434"/>
  <c r="L434"/>
  <c r="K434"/>
  <c r="J434"/>
  <c r="H434"/>
  <c r="G434"/>
  <c r="F434"/>
  <c r="E434"/>
  <c r="D434"/>
  <c r="C434"/>
  <c r="K433"/>
  <c r="G433"/>
  <c r="N430"/>
  <c r="M430"/>
  <c r="L430"/>
  <c r="K430"/>
  <c r="J430"/>
  <c r="I430"/>
  <c r="H430"/>
  <c r="G430"/>
  <c r="E430"/>
  <c r="D430"/>
  <c r="N420"/>
  <c r="M420"/>
  <c r="L420"/>
  <c r="K420"/>
  <c r="J420"/>
  <c r="H420"/>
  <c r="G420"/>
  <c r="F420"/>
  <c r="E420"/>
  <c r="D420"/>
  <c r="F112" i="1"/>
  <c r="P397" i="6"/>
  <c r="V397" s="1"/>
  <c r="I397"/>
  <c r="O397" s="1"/>
  <c r="C397"/>
  <c r="P396"/>
  <c r="V396" s="1"/>
  <c r="O396"/>
  <c r="I396"/>
  <c r="C396"/>
  <c r="P395"/>
  <c r="V395" s="1"/>
  <c r="I395"/>
  <c r="O395" s="1"/>
  <c r="C395"/>
  <c r="V394"/>
  <c r="P394"/>
  <c r="I394"/>
  <c r="O394" s="1"/>
  <c r="C394"/>
  <c r="U393"/>
  <c r="T393"/>
  <c r="S393"/>
  <c r="S379" s="1"/>
  <c r="R393"/>
  <c r="Q393"/>
  <c r="N393"/>
  <c r="M393"/>
  <c r="L393"/>
  <c r="K393"/>
  <c r="K379" s="1"/>
  <c r="J393"/>
  <c r="H393"/>
  <c r="G393"/>
  <c r="G379" s="1"/>
  <c r="F393"/>
  <c r="E393"/>
  <c r="D393"/>
  <c r="C393"/>
  <c r="P392"/>
  <c r="V392" s="1"/>
  <c r="I392"/>
  <c r="I388" s="1"/>
  <c r="C392"/>
  <c r="P391"/>
  <c r="V391" s="1"/>
  <c r="O391"/>
  <c r="I391"/>
  <c r="C391"/>
  <c r="P390"/>
  <c r="V390" s="1"/>
  <c r="I390"/>
  <c r="O390" s="1"/>
  <c r="C390"/>
  <c r="V389"/>
  <c r="P389"/>
  <c r="I389"/>
  <c r="C389"/>
  <c r="U388"/>
  <c r="T388"/>
  <c r="S388"/>
  <c r="R388"/>
  <c r="Q388"/>
  <c r="N388"/>
  <c r="M388"/>
  <c r="L388"/>
  <c r="K388"/>
  <c r="J388"/>
  <c r="H388"/>
  <c r="G388"/>
  <c r="F388"/>
  <c r="E388"/>
  <c r="D388"/>
  <c r="C388"/>
  <c r="V387"/>
  <c r="P387"/>
  <c r="I387"/>
  <c r="O387" s="1"/>
  <c r="C387"/>
  <c r="C383" s="1"/>
  <c r="P386"/>
  <c r="V386" s="1"/>
  <c r="I386"/>
  <c r="I383" s="1"/>
  <c r="C386"/>
  <c r="P385"/>
  <c r="V385" s="1"/>
  <c r="O385"/>
  <c r="I385"/>
  <c r="C385"/>
  <c r="P384"/>
  <c r="V384" s="1"/>
  <c r="I384"/>
  <c r="O384" s="1"/>
  <c r="C384"/>
  <c r="U383"/>
  <c r="T383"/>
  <c r="T379" s="1"/>
  <c r="S383"/>
  <c r="R383"/>
  <c r="R379" s="1"/>
  <c r="Q383"/>
  <c r="N383"/>
  <c r="N379" s="1"/>
  <c r="M383"/>
  <c r="L383"/>
  <c r="K383"/>
  <c r="J383"/>
  <c r="J379" s="1"/>
  <c r="H383"/>
  <c r="G383"/>
  <c r="F383"/>
  <c r="F379" s="1"/>
  <c r="E383"/>
  <c r="D383"/>
  <c r="V382"/>
  <c r="P382"/>
  <c r="I382"/>
  <c r="O382" s="1"/>
  <c r="C382"/>
  <c r="C380" s="1"/>
  <c r="P381"/>
  <c r="V381" s="1"/>
  <c r="I381"/>
  <c r="O381" s="1"/>
  <c r="C381"/>
  <c r="U380"/>
  <c r="T380"/>
  <c r="S380"/>
  <c r="R380"/>
  <c r="Q380"/>
  <c r="P380"/>
  <c r="N380"/>
  <c r="M380"/>
  <c r="L380"/>
  <c r="K380"/>
  <c r="J380"/>
  <c r="H380"/>
  <c r="G380"/>
  <c r="F380"/>
  <c r="E380"/>
  <c r="D380"/>
  <c r="U379"/>
  <c r="Q379"/>
  <c r="M379"/>
  <c r="L379"/>
  <c r="H379"/>
  <c r="E379"/>
  <c r="D379"/>
  <c r="P377"/>
  <c r="V377" s="1"/>
  <c r="O377"/>
  <c r="I377"/>
  <c r="C377"/>
  <c r="P376"/>
  <c r="V376" s="1"/>
  <c r="O376"/>
  <c r="I376"/>
  <c r="C376"/>
  <c r="P375"/>
  <c r="V375" s="1"/>
  <c r="I375"/>
  <c r="O375" s="1"/>
  <c r="C375"/>
  <c r="P374"/>
  <c r="I374"/>
  <c r="V374" s="1"/>
  <c r="C374"/>
  <c r="P373"/>
  <c r="V373" s="1"/>
  <c r="O373"/>
  <c r="I373"/>
  <c r="C373"/>
  <c r="P372"/>
  <c r="V372" s="1"/>
  <c r="O372"/>
  <c r="I372"/>
  <c r="C372"/>
  <c r="P371"/>
  <c r="V371" s="1"/>
  <c r="I371"/>
  <c r="O371" s="1"/>
  <c r="C371"/>
  <c r="P370"/>
  <c r="I370"/>
  <c r="V370" s="1"/>
  <c r="C370"/>
  <c r="P369"/>
  <c r="V369" s="1"/>
  <c r="O369"/>
  <c r="I369"/>
  <c r="C369"/>
  <c r="P368"/>
  <c r="V368" s="1"/>
  <c r="O368"/>
  <c r="I368"/>
  <c r="C368"/>
  <c r="P367"/>
  <c r="V367" s="1"/>
  <c r="I367"/>
  <c r="O367" s="1"/>
  <c r="C367"/>
  <c r="U366"/>
  <c r="T366"/>
  <c r="R366"/>
  <c r="Q366"/>
  <c r="N366"/>
  <c r="M366"/>
  <c r="L366"/>
  <c r="K366"/>
  <c r="J366"/>
  <c r="H366"/>
  <c r="G366"/>
  <c r="F366"/>
  <c r="E366"/>
  <c r="D366"/>
  <c r="C366"/>
  <c r="P365"/>
  <c r="V365" s="1"/>
  <c r="C365"/>
  <c r="O365" s="1"/>
  <c r="P364"/>
  <c r="I364"/>
  <c r="C364"/>
  <c r="P363"/>
  <c r="O363"/>
  <c r="I363"/>
  <c r="V363" s="1"/>
  <c r="C363"/>
  <c r="U362"/>
  <c r="T362"/>
  <c r="R362"/>
  <c r="Q362"/>
  <c r="N362"/>
  <c r="M362"/>
  <c r="L362"/>
  <c r="H362"/>
  <c r="G362"/>
  <c r="F362"/>
  <c r="E362"/>
  <c r="D362"/>
  <c r="P361"/>
  <c r="I361"/>
  <c r="O361" s="1"/>
  <c r="C361"/>
  <c r="P360"/>
  <c r="V360" s="1"/>
  <c r="I360"/>
  <c r="C360"/>
  <c r="C358" s="1"/>
  <c r="P359"/>
  <c r="I359"/>
  <c r="V359" s="1"/>
  <c r="C359"/>
  <c r="U358"/>
  <c r="T358"/>
  <c r="R358"/>
  <c r="Q358"/>
  <c r="N358"/>
  <c r="M358"/>
  <c r="L358"/>
  <c r="L348" s="1"/>
  <c r="K358"/>
  <c r="J358"/>
  <c r="H358"/>
  <c r="G358"/>
  <c r="F358"/>
  <c r="E358"/>
  <c r="D358"/>
  <c r="P357"/>
  <c r="O357"/>
  <c r="I357"/>
  <c r="V357" s="1"/>
  <c r="C357"/>
  <c r="P356"/>
  <c r="V356" s="1"/>
  <c r="O356"/>
  <c r="I356"/>
  <c r="C356"/>
  <c r="P355"/>
  <c r="P354" s="1"/>
  <c r="I355"/>
  <c r="C355"/>
  <c r="U354"/>
  <c r="T354"/>
  <c r="R354"/>
  <c r="Q354"/>
  <c r="N354"/>
  <c r="M354"/>
  <c r="L354"/>
  <c r="K354"/>
  <c r="J354"/>
  <c r="I354"/>
  <c r="H354"/>
  <c r="G354"/>
  <c r="F354"/>
  <c r="E354"/>
  <c r="D354"/>
  <c r="C354"/>
  <c r="P352"/>
  <c r="I352"/>
  <c r="C352"/>
  <c r="P351"/>
  <c r="I351"/>
  <c r="O351" s="1"/>
  <c r="C351"/>
  <c r="P350"/>
  <c r="I350"/>
  <c r="O350" s="1"/>
  <c r="C350"/>
  <c r="U349"/>
  <c r="T349"/>
  <c r="R349"/>
  <c r="Q349"/>
  <c r="N349"/>
  <c r="M349"/>
  <c r="K349"/>
  <c r="J349"/>
  <c r="H349"/>
  <c r="G349"/>
  <c r="F349"/>
  <c r="F348" s="1"/>
  <c r="E349"/>
  <c r="D349"/>
  <c r="C349"/>
  <c r="R348"/>
  <c r="J348"/>
  <c r="V347"/>
  <c r="P347"/>
  <c r="I347"/>
  <c r="C347"/>
  <c r="P346"/>
  <c r="I346"/>
  <c r="V346" s="1"/>
  <c r="C346"/>
  <c r="P345"/>
  <c r="V345" s="1"/>
  <c r="I345"/>
  <c r="C345"/>
  <c r="O345" s="1"/>
  <c r="P344"/>
  <c r="V344" s="1"/>
  <c r="I344"/>
  <c r="C344"/>
  <c r="O344" s="1"/>
  <c r="U343"/>
  <c r="T343"/>
  <c r="S343"/>
  <c r="R343"/>
  <c r="Q343"/>
  <c r="N343"/>
  <c r="M343"/>
  <c r="L343"/>
  <c r="K343"/>
  <c r="J343"/>
  <c r="H343"/>
  <c r="G343"/>
  <c r="D343"/>
  <c r="P341"/>
  <c r="I341"/>
  <c r="V341" s="1"/>
  <c r="C341"/>
  <c r="P340"/>
  <c r="I340"/>
  <c r="C340"/>
  <c r="P339"/>
  <c r="I339"/>
  <c r="C339"/>
  <c r="O339" s="1"/>
  <c r="P338"/>
  <c r="I338"/>
  <c r="V338" s="1"/>
  <c r="P337"/>
  <c r="I337"/>
  <c r="O337" s="1"/>
  <c r="C337"/>
  <c r="P336"/>
  <c r="I336"/>
  <c r="O336" s="1"/>
  <c r="C336"/>
  <c r="P335"/>
  <c r="I335"/>
  <c r="V335" s="1"/>
  <c r="C335"/>
  <c r="P334"/>
  <c r="I334"/>
  <c r="C334"/>
  <c r="P333"/>
  <c r="I333"/>
  <c r="C333"/>
  <c r="V332"/>
  <c r="P332"/>
  <c r="I332"/>
  <c r="C332"/>
  <c r="P331"/>
  <c r="I331"/>
  <c r="V331" s="1"/>
  <c r="C331"/>
  <c r="U330"/>
  <c r="T330"/>
  <c r="S330"/>
  <c r="R330"/>
  <c r="Q330"/>
  <c r="Q313" s="1"/>
  <c r="N330"/>
  <c r="M330"/>
  <c r="L330"/>
  <c r="K330"/>
  <c r="J330"/>
  <c r="H330"/>
  <c r="G330"/>
  <c r="F330"/>
  <c r="D330"/>
  <c r="P329"/>
  <c r="V329" s="1"/>
  <c r="O329"/>
  <c r="I329"/>
  <c r="C329"/>
  <c r="P328"/>
  <c r="V328" s="1"/>
  <c r="I328"/>
  <c r="C328"/>
  <c r="O328" s="1"/>
  <c r="V327"/>
  <c r="P327"/>
  <c r="I327"/>
  <c r="C327"/>
  <c r="C325" s="1"/>
  <c r="P326"/>
  <c r="I326"/>
  <c r="V326" s="1"/>
  <c r="C326"/>
  <c r="U325"/>
  <c r="T325"/>
  <c r="T313" s="1"/>
  <c r="S325"/>
  <c r="R325"/>
  <c r="Q325"/>
  <c r="P325"/>
  <c r="N325"/>
  <c r="M325"/>
  <c r="L325"/>
  <c r="L313" s="1"/>
  <c r="K325"/>
  <c r="J325"/>
  <c r="H325"/>
  <c r="G325"/>
  <c r="F325"/>
  <c r="E325"/>
  <c r="D325"/>
  <c r="D313" s="1"/>
  <c r="P324"/>
  <c r="V324" s="1"/>
  <c r="I324"/>
  <c r="C324"/>
  <c r="O324" s="1"/>
  <c r="P323"/>
  <c r="V323" s="1"/>
  <c r="O323"/>
  <c r="I323"/>
  <c r="C323"/>
  <c r="V322"/>
  <c r="P322"/>
  <c r="I322"/>
  <c r="C322"/>
  <c r="P321"/>
  <c r="I321"/>
  <c r="V321" s="1"/>
  <c r="C321"/>
  <c r="P320"/>
  <c r="V320" s="1"/>
  <c r="I320"/>
  <c r="C320"/>
  <c r="O320" s="1"/>
  <c r="P319"/>
  <c r="V319" s="1"/>
  <c r="I319"/>
  <c r="C319"/>
  <c r="O319" s="1"/>
  <c r="U318"/>
  <c r="T318"/>
  <c r="S318"/>
  <c r="R318"/>
  <c r="Q318"/>
  <c r="N318"/>
  <c r="N313" s="1"/>
  <c r="M318"/>
  <c r="L318"/>
  <c r="K318"/>
  <c r="J318"/>
  <c r="J313" s="1"/>
  <c r="H318"/>
  <c r="G318"/>
  <c r="F318"/>
  <c r="E318"/>
  <c r="E313" s="1"/>
  <c r="D318"/>
  <c r="V317"/>
  <c r="P317"/>
  <c r="I317"/>
  <c r="C317"/>
  <c r="O317" s="1"/>
  <c r="P316"/>
  <c r="I316"/>
  <c r="V316" s="1"/>
  <c r="C316"/>
  <c r="P315"/>
  <c r="I315"/>
  <c r="V315" s="1"/>
  <c r="C315"/>
  <c r="O315" s="1"/>
  <c r="U314"/>
  <c r="T314"/>
  <c r="S314"/>
  <c r="R314"/>
  <c r="Q314"/>
  <c r="P314"/>
  <c r="V314" s="1"/>
  <c r="N314"/>
  <c r="M314"/>
  <c r="L314"/>
  <c r="K314"/>
  <c r="J314"/>
  <c r="I314"/>
  <c r="H314"/>
  <c r="G314"/>
  <c r="F314"/>
  <c r="E314"/>
  <c r="D314"/>
  <c r="U313"/>
  <c r="S313"/>
  <c r="M313"/>
  <c r="K313"/>
  <c r="P312"/>
  <c r="V312" s="1"/>
  <c r="I312"/>
  <c r="O312" s="1"/>
  <c r="C312"/>
  <c r="U311"/>
  <c r="T311"/>
  <c r="S311"/>
  <c r="R311"/>
  <c r="P311" s="1"/>
  <c r="V311" s="1"/>
  <c r="Q311"/>
  <c r="N311"/>
  <c r="M311"/>
  <c r="L311"/>
  <c r="K311"/>
  <c r="J311"/>
  <c r="I311" s="1"/>
  <c r="O311" s="1"/>
  <c r="H311"/>
  <c r="G311"/>
  <c r="F311"/>
  <c r="E311"/>
  <c r="D311"/>
  <c r="C311" s="1"/>
  <c r="V310"/>
  <c r="P310"/>
  <c r="I310"/>
  <c r="O310"/>
  <c r="P309"/>
  <c r="V309" s="1"/>
  <c r="I309"/>
  <c r="O309" s="1"/>
  <c r="V308"/>
  <c r="P308"/>
  <c r="O308"/>
  <c r="I308"/>
  <c r="P307"/>
  <c r="V307" s="1"/>
  <c r="I307"/>
  <c r="O307" s="1"/>
  <c r="V306"/>
  <c r="P306"/>
  <c r="I306"/>
  <c r="O306"/>
  <c r="P305"/>
  <c r="V305" s="1"/>
  <c r="I305"/>
  <c r="O305" s="1"/>
  <c r="V304"/>
  <c r="P304"/>
  <c r="O304"/>
  <c r="I304"/>
  <c r="P303"/>
  <c r="V303" s="1"/>
  <c r="I303"/>
  <c r="O303" s="1"/>
  <c r="U302"/>
  <c r="T302"/>
  <c r="S302"/>
  <c r="R302"/>
  <c r="R294" s="1"/>
  <c r="P294" s="1"/>
  <c r="Q302"/>
  <c r="N302"/>
  <c r="N294" s="1"/>
  <c r="M302"/>
  <c r="L302"/>
  <c r="K302"/>
  <c r="J302"/>
  <c r="J294" s="1"/>
  <c r="H302"/>
  <c r="G302"/>
  <c r="V301"/>
  <c r="P301"/>
  <c r="I301"/>
  <c r="O301"/>
  <c r="P300"/>
  <c r="V300" s="1"/>
  <c r="I300"/>
  <c r="O300" s="1"/>
  <c r="V299"/>
  <c r="P299"/>
  <c r="O299"/>
  <c r="I299"/>
  <c r="P298"/>
  <c r="V298" s="1"/>
  <c r="I298"/>
  <c r="O298" s="1"/>
  <c r="V297"/>
  <c r="P297"/>
  <c r="I297"/>
  <c r="P296"/>
  <c r="V296" s="1"/>
  <c r="I296"/>
  <c r="O296" s="1"/>
  <c r="U295"/>
  <c r="T295"/>
  <c r="S295"/>
  <c r="R295"/>
  <c r="Q295"/>
  <c r="P295"/>
  <c r="N295"/>
  <c r="M295"/>
  <c r="L295"/>
  <c r="K295"/>
  <c r="J295"/>
  <c r="H295"/>
  <c r="G295"/>
  <c r="U294"/>
  <c r="T294"/>
  <c r="S294"/>
  <c r="Q294"/>
  <c r="M294"/>
  <c r="L294"/>
  <c r="K294"/>
  <c r="H294"/>
  <c r="G294"/>
  <c r="V293"/>
  <c r="P293"/>
  <c r="O293"/>
  <c r="I293"/>
  <c r="C293"/>
  <c r="P292"/>
  <c r="V292" s="1"/>
  <c r="I292"/>
  <c r="O292" s="1"/>
  <c r="C292"/>
  <c r="V291"/>
  <c r="P291"/>
  <c r="I291"/>
  <c r="C291"/>
  <c r="O291" s="1"/>
  <c r="P290"/>
  <c r="V290" s="1"/>
  <c r="I290"/>
  <c r="O290" s="1"/>
  <c r="C290"/>
  <c r="V289"/>
  <c r="P289"/>
  <c r="O289"/>
  <c r="I289"/>
  <c r="C289"/>
  <c r="P288"/>
  <c r="V288" s="1"/>
  <c r="I288"/>
  <c r="O288" s="1"/>
  <c r="C288"/>
  <c r="V287"/>
  <c r="P287"/>
  <c r="I287"/>
  <c r="C287"/>
  <c r="O287" s="1"/>
  <c r="P286"/>
  <c r="V286" s="1"/>
  <c r="I286"/>
  <c r="O286" s="1"/>
  <c r="C286"/>
  <c r="V285"/>
  <c r="P285"/>
  <c r="O285"/>
  <c r="I285"/>
  <c r="C285"/>
  <c r="U284"/>
  <c r="U281" s="1"/>
  <c r="T284"/>
  <c r="S284"/>
  <c r="R284"/>
  <c r="Q284"/>
  <c r="P284" s="1"/>
  <c r="V284" s="1"/>
  <c r="N284"/>
  <c r="M284"/>
  <c r="M281" s="1"/>
  <c r="L284"/>
  <c r="K284"/>
  <c r="J284"/>
  <c r="I284"/>
  <c r="H284"/>
  <c r="G284"/>
  <c r="F284"/>
  <c r="E284"/>
  <c r="E281" s="1"/>
  <c r="D284"/>
  <c r="P283"/>
  <c r="V283" s="1"/>
  <c r="I283"/>
  <c r="O283" s="1"/>
  <c r="C283"/>
  <c r="U282"/>
  <c r="T282"/>
  <c r="S282"/>
  <c r="R282"/>
  <c r="P282" s="1"/>
  <c r="Q282"/>
  <c r="N282"/>
  <c r="M282"/>
  <c r="L282"/>
  <c r="K282"/>
  <c r="J282"/>
  <c r="I282" s="1"/>
  <c r="H282"/>
  <c r="G282"/>
  <c r="F282"/>
  <c r="E282"/>
  <c r="D282"/>
  <c r="C282" s="1"/>
  <c r="T281"/>
  <c r="S281"/>
  <c r="R281"/>
  <c r="N281"/>
  <c r="L281"/>
  <c r="K281"/>
  <c r="J281"/>
  <c r="H281"/>
  <c r="G281"/>
  <c r="F281"/>
  <c r="D281"/>
  <c r="V280"/>
  <c r="P280"/>
  <c r="I280"/>
  <c r="C280"/>
  <c r="O280" s="1"/>
  <c r="P279"/>
  <c r="V279" s="1"/>
  <c r="I279"/>
  <c r="O279" s="1"/>
  <c r="C279"/>
  <c r="V278"/>
  <c r="P278"/>
  <c r="I278"/>
  <c r="C278"/>
  <c r="O278" s="1"/>
  <c r="P277"/>
  <c r="V277" s="1"/>
  <c r="I277"/>
  <c r="C277"/>
  <c r="V276"/>
  <c r="P276"/>
  <c r="I276"/>
  <c r="C276"/>
  <c r="O276" s="1"/>
  <c r="U275"/>
  <c r="T275"/>
  <c r="S275"/>
  <c r="R275"/>
  <c r="Q275"/>
  <c r="N275"/>
  <c r="M275"/>
  <c r="L275"/>
  <c r="K275"/>
  <c r="J275"/>
  <c r="H275"/>
  <c r="G275"/>
  <c r="F275"/>
  <c r="E275"/>
  <c r="E253" s="1"/>
  <c r="D275"/>
  <c r="P274"/>
  <c r="V274" s="1"/>
  <c r="I274"/>
  <c r="C274"/>
  <c r="P273"/>
  <c r="I273"/>
  <c r="V273" s="1"/>
  <c r="C273"/>
  <c r="V272"/>
  <c r="P272"/>
  <c r="I272"/>
  <c r="C272"/>
  <c r="O272" s="1"/>
  <c r="P271"/>
  <c r="V271" s="1"/>
  <c r="I271"/>
  <c r="C271"/>
  <c r="V270"/>
  <c r="P270"/>
  <c r="I270"/>
  <c r="C270"/>
  <c r="P269"/>
  <c r="V269" s="1"/>
  <c r="I269"/>
  <c r="C269"/>
  <c r="U268"/>
  <c r="T268"/>
  <c r="S268"/>
  <c r="R268"/>
  <c r="Q268"/>
  <c r="P268"/>
  <c r="N268"/>
  <c r="M268"/>
  <c r="L268"/>
  <c r="K268"/>
  <c r="J268"/>
  <c r="H268"/>
  <c r="G268"/>
  <c r="F268"/>
  <c r="E268"/>
  <c r="D268"/>
  <c r="V267"/>
  <c r="P267"/>
  <c r="I267"/>
  <c r="C267"/>
  <c r="O267" s="1"/>
  <c r="P266"/>
  <c r="V266" s="1"/>
  <c r="I266"/>
  <c r="C266"/>
  <c r="V265"/>
  <c r="P265"/>
  <c r="I265"/>
  <c r="C265"/>
  <c r="O265" s="1"/>
  <c r="P264"/>
  <c r="V264" s="1"/>
  <c r="I264"/>
  <c r="C264"/>
  <c r="V263"/>
  <c r="P263"/>
  <c r="P262" s="1"/>
  <c r="V262" s="1"/>
  <c r="I263"/>
  <c r="C263"/>
  <c r="O263" s="1"/>
  <c r="U262"/>
  <c r="T262"/>
  <c r="S262"/>
  <c r="R262"/>
  <c r="Q262"/>
  <c r="N262"/>
  <c r="M262"/>
  <c r="L262"/>
  <c r="K262"/>
  <c r="J262"/>
  <c r="I262"/>
  <c r="H262"/>
  <c r="G262"/>
  <c r="F262"/>
  <c r="E262"/>
  <c r="D262"/>
  <c r="P261"/>
  <c r="V261" s="1"/>
  <c r="I261"/>
  <c r="C261"/>
  <c r="V260"/>
  <c r="P260"/>
  <c r="I260"/>
  <c r="C260"/>
  <c r="O260" s="1"/>
  <c r="P259"/>
  <c r="V259" s="1"/>
  <c r="I259"/>
  <c r="C259"/>
  <c r="V258"/>
  <c r="P258"/>
  <c r="P257" s="1"/>
  <c r="V257" s="1"/>
  <c r="O258"/>
  <c r="I258"/>
  <c r="C258"/>
  <c r="U257"/>
  <c r="T257"/>
  <c r="S257"/>
  <c r="R257"/>
  <c r="Q257"/>
  <c r="N257"/>
  <c r="M257"/>
  <c r="L257"/>
  <c r="K257"/>
  <c r="J257"/>
  <c r="I257"/>
  <c r="H257"/>
  <c r="G257"/>
  <c r="F257"/>
  <c r="E257"/>
  <c r="D257"/>
  <c r="P256"/>
  <c r="V256" s="1"/>
  <c r="I256"/>
  <c r="O256" s="1"/>
  <c r="C256"/>
  <c r="V255"/>
  <c r="P255"/>
  <c r="I255"/>
  <c r="C255"/>
  <c r="O255" s="1"/>
  <c r="U254"/>
  <c r="T254"/>
  <c r="S254"/>
  <c r="R254"/>
  <c r="Q254"/>
  <c r="N254"/>
  <c r="M254"/>
  <c r="L254"/>
  <c r="K254"/>
  <c r="J254"/>
  <c r="I254"/>
  <c r="H254"/>
  <c r="G254"/>
  <c r="F254"/>
  <c r="E254"/>
  <c r="D254"/>
  <c r="U253"/>
  <c r="T253"/>
  <c r="S253"/>
  <c r="R253"/>
  <c r="Q253"/>
  <c r="N253"/>
  <c r="M253"/>
  <c r="L253"/>
  <c r="K253"/>
  <c r="J253"/>
  <c r="H253"/>
  <c r="G253"/>
  <c r="D253"/>
  <c r="P252"/>
  <c r="V252" s="1"/>
  <c r="I252"/>
  <c r="V251"/>
  <c r="P251"/>
  <c r="I251"/>
  <c r="C251"/>
  <c r="O251" s="1"/>
  <c r="P250"/>
  <c r="V250" s="1"/>
  <c r="I250"/>
  <c r="O250" s="1"/>
  <c r="C250"/>
  <c r="P249"/>
  <c r="I249"/>
  <c r="C249"/>
  <c r="P248"/>
  <c r="O248"/>
  <c r="I248"/>
  <c r="V248" s="1"/>
  <c r="C248"/>
  <c r="U247"/>
  <c r="T247"/>
  <c r="S247"/>
  <c r="R247"/>
  <c r="Q247"/>
  <c r="P247" s="1"/>
  <c r="N247"/>
  <c r="M247"/>
  <c r="L247"/>
  <c r="K247"/>
  <c r="J247"/>
  <c r="I247"/>
  <c r="H247"/>
  <c r="G247"/>
  <c r="F247"/>
  <c r="E247"/>
  <c r="C247" s="1"/>
  <c r="D247"/>
  <c r="U246"/>
  <c r="T246"/>
  <c r="S246"/>
  <c r="R246"/>
  <c r="Q246"/>
  <c r="N246"/>
  <c r="M246"/>
  <c r="K246"/>
  <c r="J246"/>
  <c r="H246"/>
  <c r="G246"/>
  <c r="F246"/>
  <c r="E246"/>
  <c r="D246"/>
  <c r="P245"/>
  <c r="V245" s="1"/>
  <c r="I245"/>
  <c r="O245" s="1"/>
  <c r="C245"/>
  <c r="U244"/>
  <c r="T244"/>
  <c r="S244"/>
  <c r="R244"/>
  <c r="Q244"/>
  <c r="N244"/>
  <c r="M244"/>
  <c r="L244"/>
  <c r="K244"/>
  <c r="J244"/>
  <c r="I244"/>
  <c r="O244" s="1"/>
  <c r="H244"/>
  <c r="G244"/>
  <c r="F244"/>
  <c r="E244"/>
  <c r="D244"/>
  <c r="C244"/>
  <c r="V243"/>
  <c r="P243"/>
  <c r="I243"/>
  <c r="O243" s="1"/>
  <c r="C243"/>
  <c r="V242"/>
  <c r="C242"/>
  <c r="O242" s="1"/>
  <c r="P241"/>
  <c r="V241" s="1"/>
  <c r="I241"/>
  <c r="O241" s="1"/>
  <c r="C241"/>
  <c r="V240"/>
  <c r="P240"/>
  <c r="I240"/>
  <c r="O240" s="1"/>
  <c r="C240"/>
  <c r="U239"/>
  <c r="T239"/>
  <c r="S239"/>
  <c r="R239"/>
  <c r="Q239"/>
  <c r="P239"/>
  <c r="V239" s="1"/>
  <c r="N239"/>
  <c r="M239"/>
  <c r="L239"/>
  <c r="K239"/>
  <c r="J239"/>
  <c r="I239"/>
  <c r="H239"/>
  <c r="G239"/>
  <c r="F239"/>
  <c r="E239"/>
  <c r="D239"/>
  <c r="C239"/>
  <c r="O239" s="1"/>
  <c r="P238"/>
  <c r="V238" s="1"/>
  <c r="I238"/>
  <c r="O238" s="1"/>
  <c r="C238"/>
  <c r="P237"/>
  <c r="V237" s="1"/>
  <c r="O237"/>
  <c r="I237"/>
  <c r="C237"/>
  <c r="P236"/>
  <c r="V236" s="1"/>
  <c r="I236"/>
  <c r="O236" s="1"/>
  <c r="C236"/>
  <c r="V235"/>
  <c r="P235"/>
  <c r="I235"/>
  <c r="O235" s="1"/>
  <c r="C235"/>
  <c r="P234"/>
  <c r="V234" s="1"/>
  <c r="I234"/>
  <c r="O234" s="1"/>
  <c r="C234"/>
  <c r="U233"/>
  <c r="T233"/>
  <c r="S233"/>
  <c r="R233"/>
  <c r="Q233"/>
  <c r="P233"/>
  <c r="V233" s="1"/>
  <c r="N233"/>
  <c r="M233"/>
  <c r="L233"/>
  <c r="K233"/>
  <c r="J233"/>
  <c r="I233"/>
  <c r="O233" s="1"/>
  <c r="H233"/>
  <c r="G233"/>
  <c r="F233"/>
  <c r="E233"/>
  <c r="D233"/>
  <c r="C233"/>
  <c r="U232"/>
  <c r="T232"/>
  <c r="S232"/>
  <c r="R232"/>
  <c r="Q232"/>
  <c r="N232"/>
  <c r="M232"/>
  <c r="L232"/>
  <c r="K232"/>
  <c r="J232"/>
  <c r="I232"/>
  <c r="O232" s="1"/>
  <c r="H232"/>
  <c r="G232"/>
  <c r="F232"/>
  <c r="E232"/>
  <c r="D232"/>
  <c r="C232"/>
  <c r="P231"/>
  <c r="V231" s="1"/>
  <c r="O231"/>
  <c r="I231"/>
  <c r="C231"/>
  <c r="P230"/>
  <c r="V230" s="1"/>
  <c r="O230"/>
  <c r="I230"/>
  <c r="C230"/>
  <c r="U229"/>
  <c r="T229"/>
  <c r="S229"/>
  <c r="R229"/>
  <c r="Q229"/>
  <c r="P229" s="1"/>
  <c r="N229"/>
  <c r="M229"/>
  <c r="L229"/>
  <c r="K229"/>
  <c r="J229"/>
  <c r="I229" s="1"/>
  <c r="H229"/>
  <c r="G229"/>
  <c r="F229"/>
  <c r="E229"/>
  <c r="D229"/>
  <c r="C229" s="1"/>
  <c r="V228"/>
  <c r="P228"/>
  <c r="I228"/>
  <c r="O228" s="1"/>
  <c r="C228"/>
  <c r="P227"/>
  <c r="I227"/>
  <c r="O227" s="1"/>
  <c r="C227"/>
  <c r="P226"/>
  <c r="V226" s="1"/>
  <c r="O226"/>
  <c r="I226"/>
  <c r="C226"/>
  <c r="P225"/>
  <c r="V225" s="1"/>
  <c r="I225"/>
  <c r="O225" s="1"/>
  <c r="C225"/>
  <c r="U224"/>
  <c r="T224"/>
  <c r="S224"/>
  <c r="R224"/>
  <c r="Q224"/>
  <c r="N224"/>
  <c r="M224"/>
  <c r="L224"/>
  <c r="K224"/>
  <c r="J224"/>
  <c r="I224" s="1"/>
  <c r="O224" s="1"/>
  <c r="H224"/>
  <c r="G224"/>
  <c r="F224"/>
  <c r="E224"/>
  <c r="D224"/>
  <c r="C224" s="1"/>
  <c r="V223"/>
  <c r="P223"/>
  <c r="I223"/>
  <c r="O223" s="1"/>
  <c r="C223"/>
  <c r="P222"/>
  <c r="V222" s="1"/>
  <c r="I222"/>
  <c r="O222" s="1"/>
  <c r="C222"/>
  <c r="P221"/>
  <c r="V221" s="1"/>
  <c r="I221"/>
  <c r="C221"/>
  <c r="O221" s="1"/>
  <c r="U220"/>
  <c r="T220"/>
  <c r="S220"/>
  <c r="R220"/>
  <c r="Q220"/>
  <c r="P220" s="1"/>
  <c r="N220"/>
  <c r="M220"/>
  <c r="L220"/>
  <c r="K220"/>
  <c r="J220"/>
  <c r="I220"/>
  <c r="H220"/>
  <c r="G220"/>
  <c r="F220"/>
  <c r="E220"/>
  <c r="C220" s="1"/>
  <c r="D220"/>
  <c r="P219"/>
  <c r="V219" s="1"/>
  <c r="I219"/>
  <c r="O219" s="1"/>
  <c r="C219"/>
  <c r="U218"/>
  <c r="T218"/>
  <c r="S218"/>
  <c r="R218"/>
  <c r="Q218"/>
  <c r="P218"/>
  <c r="V218" s="1"/>
  <c r="N218"/>
  <c r="M218"/>
  <c r="L218"/>
  <c r="K218"/>
  <c r="J218"/>
  <c r="I218" s="1"/>
  <c r="H218"/>
  <c r="G218"/>
  <c r="F218"/>
  <c r="E218"/>
  <c r="D218"/>
  <c r="C218" s="1"/>
  <c r="U217"/>
  <c r="T217"/>
  <c r="S217"/>
  <c r="R217"/>
  <c r="Q217"/>
  <c r="N217"/>
  <c r="M217"/>
  <c r="L217"/>
  <c r="K217"/>
  <c r="J217"/>
  <c r="H217"/>
  <c r="G217"/>
  <c r="F217"/>
  <c r="E217"/>
  <c r="D217"/>
  <c r="C217" s="1"/>
  <c r="V216"/>
  <c r="P215"/>
  <c r="V215" s="1"/>
  <c r="I215"/>
  <c r="O215" s="1"/>
  <c r="P214"/>
  <c r="V214" s="1"/>
  <c r="I214"/>
  <c r="O214" s="1"/>
  <c r="P213"/>
  <c r="V213" s="1"/>
  <c r="I213"/>
  <c r="O213" s="1"/>
  <c r="C213"/>
  <c r="U212"/>
  <c r="T212"/>
  <c r="S212"/>
  <c r="R212"/>
  <c r="Q212"/>
  <c r="P212"/>
  <c r="N212"/>
  <c r="M212"/>
  <c r="L212"/>
  <c r="K212"/>
  <c r="J212"/>
  <c r="H212"/>
  <c r="G212"/>
  <c r="F212"/>
  <c r="E212"/>
  <c r="D212"/>
  <c r="C212" s="1"/>
  <c r="P211"/>
  <c r="V211" s="1"/>
  <c r="I211"/>
  <c r="C211"/>
  <c r="O211" s="1"/>
  <c r="P210"/>
  <c r="V210" s="1"/>
  <c r="I210"/>
  <c r="O210" s="1"/>
  <c r="C210"/>
  <c r="P209"/>
  <c r="V209" s="1"/>
  <c r="O209"/>
  <c r="I209"/>
  <c r="C209"/>
  <c r="P208"/>
  <c r="I208"/>
  <c r="O208" s="1"/>
  <c r="C208"/>
  <c r="P207"/>
  <c r="V207" s="1"/>
  <c r="I207"/>
  <c r="C207"/>
  <c r="O207" s="1"/>
  <c r="P206"/>
  <c r="V206" s="1"/>
  <c r="I206"/>
  <c r="O206" s="1"/>
  <c r="C206"/>
  <c r="P205"/>
  <c r="I205"/>
  <c r="V205" s="1"/>
  <c r="C205"/>
  <c r="P204"/>
  <c r="V204" s="1"/>
  <c r="O204"/>
  <c r="I204"/>
  <c r="C204"/>
  <c r="P203"/>
  <c r="V203" s="1"/>
  <c r="I203"/>
  <c r="C203"/>
  <c r="O203" s="1"/>
  <c r="P202"/>
  <c r="V202" s="1"/>
  <c r="I202"/>
  <c r="O202" s="1"/>
  <c r="C202"/>
  <c r="U201"/>
  <c r="T201"/>
  <c r="Q201"/>
  <c r="N201"/>
  <c r="M201"/>
  <c r="L201"/>
  <c r="K201"/>
  <c r="J201"/>
  <c r="H201"/>
  <c r="G201"/>
  <c r="F201"/>
  <c r="E201"/>
  <c r="D201"/>
  <c r="C201"/>
  <c r="P200"/>
  <c r="I200"/>
  <c r="V200" s="1"/>
  <c r="C200"/>
  <c r="P199"/>
  <c r="V199" s="1"/>
  <c r="O199"/>
  <c r="I199"/>
  <c r="C199"/>
  <c r="P198"/>
  <c r="V198" s="1"/>
  <c r="I198"/>
  <c r="C198"/>
  <c r="O198" s="1"/>
  <c r="V197"/>
  <c r="P197"/>
  <c r="I197"/>
  <c r="O197" s="1"/>
  <c r="C197"/>
  <c r="P196"/>
  <c r="I196"/>
  <c r="V196" s="1"/>
  <c r="C196"/>
  <c r="P195"/>
  <c r="V195" s="1"/>
  <c r="O195"/>
  <c r="I195"/>
  <c r="C195"/>
  <c r="P194"/>
  <c r="V194" s="1"/>
  <c r="I194"/>
  <c r="C194"/>
  <c r="O194" s="1"/>
  <c r="V193"/>
  <c r="P193"/>
  <c r="I193"/>
  <c r="O193" s="1"/>
  <c r="C193"/>
  <c r="U192"/>
  <c r="T192"/>
  <c r="T187" s="1"/>
  <c r="S192"/>
  <c r="P192" s="1"/>
  <c r="R192"/>
  <c r="Q192"/>
  <c r="N192"/>
  <c r="M192"/>
  <c r="L192"/>
  <c r="L187" s="1"/>
  <c r="K192"/>
  <c r="K187" s="1"/>
  <c r="J192"/>
  <c r="I192" s="1"/>
  <c r="O192" s="1"/>
  <c r="H192"/>
  <c r="H187" s="1"/>
  <c r="G192"/>
  <c r="G187" s="1"/>
  <c r="F192"/>
  <c r="E192"/>
  <c r="D192"/>
  <c r="D187" s="1"/>
  <c r="C187" s="1"/>
  <c r="C192"/>
  <c r="P191"/>
  <c r="I191"/>
  <c r="V191" s="1"/>
  <c r="C191"/>
  <c r="P190"/>
  <c r="V190" s="1"/>
  <c r="O190"/>
  <c r="I190"/>
  <c r="C190"/>
  <c r="P189"/>
  <c r="V189" s="1"/>
  <c r="I189"/>
  <c r="C189"/>
  <c r="O189" s="1"/>
  <c r="U188"/>
  <c r="T188"/>
  <c r="S188"/>
  <c r="R188"/>
  <c r="Q188"/>
  <c r="P188" s="1"/>
  <c r="V188" s="1"/>
  <c r="N188"/>
  <c r="M188"/>
  <c r="L188"/>
  <c r="K188"/>
  <c r="J188"/>
  <c r="I188" s="1"/>
  <c r="H188"/>
  <c r="G188"/>
  <c r="F188"/>
  <c r="C188" s="1"/>
  <c r="E188"/>
  <c r="D188"/>
  <c r="U187"/>
  <c r="R187"/>
  <c r="Q187"/>
  <c r="N187"/>
  <c r="M187"/>
  <c r="J187"/>
  <c r="I187" s="1"/>
  <c r="O187" s="1"/>
  <c r="F187"/>
  <c r="E187"/>
  <c r="V186"/>
  <c r="I186"/>
  <c r="C186"/>
  <c r="O186" s="1"/>
  <c r="V185"/>
  <c r="P185"/>
  <c r="I185"/>
  <c r="O185" s="1"/>
  <c r="C185"/>
  <c r="P184"/>
  <c r="I184"/>
  <c r="V184" s="1"/>
  <c r="C184"/>
  <c r="P183"/>
  <c r="V183" s="1"/>
  <c r="O183"/>
  <c r="I183"/>
  <c r="C183"/>
  <c r="P182"/>
  <c r="V182" s="1"/>
  <c r="I182"/>
  <c r="C182"/>
  <c r="O182" s="1"/>
  <c r="V181"/>
  <c r="P181"/>
  <c r="I181"/>
  <c r="O181" s="1"/>
  <c r="C181"/>
  <c r="P180"/>
  <c r="I180"/>
  <c r="C180"/>
  <c r="U179"/>
  <c r="T179"/>
  <c r="P179" s="1"/>
  <c r="S179"/>
  <c r="S166" s="1"/>
  <c r="Q179"/>
  <c r="N179"/>
  <c r="M179"/>
  <c r="L179"/>
  <c r="L166" s="1"/>
  <c r="K179"/>
  <c r="J179"/>
  <c r="I179" s="1"/>
  <c r="O179" s="1"/>
  <c r="H179"/>
  <c r="G179"/>
  <c r="F179"/>
  <c r="E179"/>
  <c r="D179"/>
  <c r="C179"/>
  <c r="P178"/>
  <c r="I178"/>
  <c r="V178" s="1"/>
  <c r="C178"/>
  <c r="P177"/>
  <c r="V177" s="1"/>
  <c r="O177"/>
  <c r="I177"/>
  <c r="C177"/>
  <c r="U176"/>
  <c r="T176"/>
  <c r="S176"/>
  <c r="R176"/>
  <c r="Q176"/>
  <c r="P176" s="1"/>
  <c r="V176" s="1"/>
  <c r="N176"/>
  <c r="M176"/>
  <c r="L176"/>
  <c r="K176"/>
  <c r="J176"/>
  <c r="I176"/>
  <c r="H176"/>
  <c r="G176"/>
  <c r="F176"/>
  <c r="E176"/>
  <c r="D176"/>
  <c r="C176" s="1"/>
  <c r="P175"/>
  <c r="V175" s="1"/>
  <c r="I175"/>
  <c r="C175"/>
  <c r="O175" s="1"/>
  <c r="P174"/>
  <c r="I174"/>
  <c r="O174" s="1"/>
  <c r="C174"/>
  <c r="U173"/>
  <c r="S173"/>
  <c r="R173"/>
  <c r="Q173"/>
  <c r="P173" s="1"/>
  <c r="N173"/>
  <c r="M173"/>
  <c r="L173"/>
  <c r="K173"/>
  <c r="J173"/>
  <c r="I173" s="1"/>
  <c r="H173"/>
  <c r="G173"/>
  <c r="E173"/>
  <c r="D173"/>
  <c r="C173" s="1"/>
  <c r="P172"/>
  <c r="V172" s="1"/>
  <c r="I172"/>
  <c r="C172"/>
  <c r="O172" s="1"/>
  <c r="V171"/>
  <c r="P171"/>
  <c r="I171"/>
  <c r="O171" s="1"/>
  <c r="C171"/>
  <c r="P170"/>
  <c r="I170"/>
  <c r="V170" s="1"/>
  <c r="C170"/>
  <c r="P169"/>
  <c r="V169" s="1"/>
  <c r="I169"/>
  <c r="O169" s="1"/>
  <c r="C169"/>
  <c r="U168"/>
  <c r="U166" s="1"/>
  <c r="T168"/>
  <c r="S168"/>
  <c r="R168"/>
  <c r="Q168"/>
  <c r="N168"/>
  <c r="M168"/>
  <c r="M166" s="1"/>
  <c r="L168"/>
  <c r="K168"/>
  <c r="J168"/>
  <c r="I168"/>
  <c r="H168"/>
  <c r="G168"/>
  <c r="F168"/>
  <c r="E168"/>
  <c r="E166" s="1"/>
  <c r="D168"/>
  <c r="C168" s="1"/>
  <c r="P167"/>
  <c r="I167"/>
  <c r="C167"/>
  <c r="R166"/>
  <c r="N166"/>
  <c r="K166"/>
  <c r="J166"/>
  <c r="H166"/>
  <c r="G166"/>
  <c r="F166"/>
  <c r="D166"/>
  <c r="V165"/>
  <c r="P165"/>
  <c r="I165"/>
  <c r="O165" s="1"/>
  <c r="C165"/>
  <c r="P164"/>
  <c r="V164" s="1"/>
  <c r="I164"/>
  <c r="O164" s="1"/>
  <c r="C164"/>
  <c r="U163"/>
  <c r="T163"/>
  <c r="S163"/>
  <c r="R163"/>
  <c r="Q163"/>
  <c r="P163"/>
  <c r="N163"/>
  <c r="M163"/>
  <c r="L163"/>
  <c r="I163" s="1"/>
  <c r="O163" s="1"/>
  <c r="K163"/>
  <c r="J163"/>
  <c r="H163"/>
  <c r="G163"/>
  <c r="F163"/>
  <c r="E163"/>
  <c r="D163"/>
  <c r="C163" s="1"/>
  <c r="P162"/>
  <c r="V162" s="1"/>
  <c r="O162"/>
  <c r="I162"/>
  <c r="C162"/>
  <c r="U161"/>
  <c r="T161"/>
  <c r="R161"/>
  <c r="Q161"/>
  <c r="P161"/>
  <c r="V161" s="1"/>
  <c r="N161"/>
  <c r="M161"/>
  <c r="K161"/>
  <c r="I161" s="1"/>
  <c r="O161" s="1"/>
  <c r="J161"/>
  <c r="H161"/>
  <c r="G161"/>
  <c r="G151" s="1"/>
  <c r="F161"/>
  <c r="E161"/>
  <c r="D161"/>
  <c r="C161"/>
  <c r="S160"/>
  <c r="P160"/>
  <c r="V160" s="1"/>
  <c r="I160"/>
  <c r="C160"/>
  <c r="P159"/>
  <c r="V159" s="1"/>
  <c r="O159"/>
  <c r="I159"/>
  <c r="C159"/>
  <c r="P158"/>
  <c r="V158" s="1"/>
  <c r="I158"/>
  <c r="O158" s="1"/>
  <c r="C158"/>
  <c r="U157"/>
  <c r="T157"/>
  <c r="S157"/>
  <c r="R157"/>
  <c r="R151" s="1"/>
  <c r="Q157"/>
  <c r="N157"/>
  <c r="N151" s="1"/>
  <c r="M157"/>
  <c r="L157"/>
  <c r="K157"/>
  <c r="J157"/>
  <c r="I157" s="1"/>
  <c r="H157"/>
  <c r="G157"/>
  <c r="F157"/>
  <c r="C157" s="1"/>
  <c r="E157"/>
  <c r="D157"/>
  <c r="V156"/>
  <c r="P156"/>
  <c r="I156"/>
  <c r="O156" s="1"/>
  <c r="C156"/>
  <c r="P155"/>
  <c r="V155" s="1"/>
  <c r="I155"/>
  <c r="C155"/>
  <c r="P154"/>
  <c r="V154" s="1"/>
  <c r="I154"/>
  <c r="O154" s="1"/>
  <c r="C154"/>
  <c r="U153"/>
  <c r="T153"/>
  <c r="T151" s="1"/>
  <c r="S153"/>
  <c r="R153"/>
  <c r="Q153"/>
  <c r="P153"/>
  <c r="N153"/>
  <c r="M153"/>
  <c r="L153"/>
  <c r="L151" s="1"/>
  <c r="K153"/>
  <c r="J153"/>
  <c r="H153"/>
  <c r="H151" s="1"/>
  <c r="G153"/>
  <c r="F153"/>
  <c r="E153"/>
  <c r="D153"/>
  <c r="C153" s="1"/>
  <c r="C151" s="1"/>
  <c r="P152"/>
  <c r="I152"/>
  <c r="O152" s="1"/>
  <c r="C152"/>
  <c r="U151"/>
  <c r="S151"/>
  <c r="Q151"/>
  <c r="M151"/>
  <c r="E151"/>
  <c r="V150"/>
  <c r="C150"/>
  <c r="V149"/>
  <c r="C149"/>
  <c r="P148"/>
  <c r="V148" s="1"/>
  <c r="I148"/>
  <c r="O148" s="1"/>
  <c r="C148"/>
  <c r="V147"/>
  <c r="P147"/>
  <c r="I147"/>
  <c r="O147" s="1"/>
  <c r="C147"/>
  <c r="P146"/>
  <c r="V146" s="1"/>
  <c r="I146"/>
  <c r="O146" s="1"/>
  <c r="C146"/>
  <c r="P145"/>
  <c r="V145" s="1"/>
  <c r="O145"/>
  <c r="I145"/>
  <c r="C145"/>
  <c r="P144"/>
  <c r="V144" s="1"/>
  <c r="I144"/>
  <c r="O144" s="1"/>
  <c r="C144"/>
  <c r="V143"/>
  <c r="P143"/>
  <c r="I143"/>
  <c r="O143" s="1"/>
  <c r="C143"/>
  <c r="C141" s="1"/>
  <c r="P142"/>
  <c r="V142" s="1"/>
  <c r="I142"/>
  <c r="O142" s="1"/>
  <c r="C142"/>
  <c r="U141"/>
  <c r="T141"/>
  <c r="S141"/>
  <c r="R141"/>
  <c r="Q141"/>
  <c r="P141"/>
  <c r="N141"/>
  <c r="M141"/>
  <c r="L141"/>
  <c r="K141"/>
  <c r="J141"/>
  <c r="H141"/>
  <c r="G141"/>
  <c r="F141"/>
  <c r="E141"/>
  <c r="D141"/>
  <c r="V140"/>
  <c r="C140"/>
  <c r="V139"/>
  <c r="C139"/>
  <c r="V138"/>
  <c r="C138"/>
  <c r="V137"/>
  <c r="C137"/>
  <c r="V136"/>
  <c r="C136"/>
  <c r="V135"/>
  <c r="C135"/>
  <c r="V134"/>
  <c r="C134"/>
  <c r="V133"/>
  <c r="H133"/>
  <c r="G133"/>
  <c r="F133"/>
  <c r="E133"/>
  <c r="C133" s="1"/>
  <c r="D133"/>
  <c r="P132"/>
  <c r="V132" s="1"/>
  <c r="I132"/>
  <c r="O132" s="1"/>
  <c r="C132"/>
  <c r="V131"/>
  <c r="P131"/>
  <c r="I131"/>
  <c r="C131"/>
  <c r="C129" s="1"/>
  <c r="P130"/>
  <c r="V130" s="1"/>
  <c r="I130"/>
  <c r="O130" s="1"/>
  <c r="C130"/>
  <c r="U129"/>
  <c r="T129"/>
  <c r="S129"/>
  <c r="R129"/>
  <c r="Q129"/>
  <c r="P129"/>
  <c r="N129"/>
  <c r="M129"/>
  <c r="L129"/>
  <c r="K129"/>
  <c r="J129"/>
  <c r="H129"/>
  <c r="G129"/>
  <c r="F129"/>
  <c r="E129"/>
  <c r="D129"/>
  <c r="P128"/>
  <c r="V128" s="1"/>
  <c r="O128"/>
  <c r="I128"/>
  <c r="C128"/>
  <c r="P127"/>
  <c r="V127" s="1"/>
  <c r="I127"/>
  <c r="O127" s="1"/>
  <c r="C127"/>
  <c r="U126"/>
  <c r="T126"/>
  <c r="S126"/>
  <c r="R126"/>
  <c r="Q126"/>
  <c r="N126"/>
  <c r="M126"/>
  <c r="L126"/>
  <c r="K126"/>
  <c r="J126"/>
  <c r="I126"/>
  <c r="O126" s="1"/>
  <c r="H126"/>
  <c r="G126"/>
  <c r="F126"/>
  <c r="E126"/>
  <c r="D126"/>
  <c r="C126"/>
  <c r="V125"/>
  <c r="P125"/>
  <c r="I125"/>
  <c r="O125" s="1"/>
  <c r="C125"/>
  <c r="C123" s="1"/>
  <c r="P124"/>
  <c r="V124" s="1"/>
  <c r="I124"/>
  <c r="O124" s="1"/>
  <c r="C124"/>
  <c r="U123"/>
  <c r="T123"/>
  <c r="S123"/>
  <c r="R123"/>
  <c r="Q123"/>
  <c r="P123"/>
  <c r="N123"/>
  <c r="M123"/>
  <c r="L123"/>
  <c r="K123"/>
  <c r="J123"/>
  <c r="H123"/>
  <c r="G123"/>
  <c r="F123"/>
  <c r="E123"/>
  <c r="D123"/>
  <c r="P122"/>
  <c r="V122" s="1"/>
  <c r="O122"/>
  <c r="I122"/>
  <c r="C122"/>
  <c r="U121"/>
  <c r="T121"/>
  <c r="S121"/>
  <c r="R121"/>
  <c r="Q121"/>
  <c r="P121"/>
  <c r="V121" s="1"/>
  <c r="N121"/>
  <c r="M121"/>
  <c r="L121"/>
  <c r="K121"/>
  <c r="J121"/>
  <c r="I121"/>
  <c r="O121" s="1"/>
  <c r="H121"/>
  <c r="G121"/>
  <c r="F121"/>
  <c r="E121"/>
  <c r="D121"/>
  <c r="C121"/>
  <c r="P120"/>
  <c r="V120" s="1"/>
  <c r="I120"/>
  <c r="C120"/>
  <c r="O120" s="1"/>
  <c r="V119"/>
  <c r="P119"/>
  <c r="I119"/>
  <c r="O119" s="1"/>
  <c r="C119"/>
  <c r="P118"/>
  <c r="I118"/>
  <c r="V118" s="1"/>
  <c r="C118"/>
  <c r="P117"/>
  <c r="V117" s="1"/>
  <c r="O117"/>
  <c r="I117"/>
  <c r="C117"/>
  <c r="P116"/>
  <c r="V116" s="1"/>
  <c r="O116"/>
  <c r="I116"/>
  <c r="C116"/>
  <c r="V115"/>
  <c r="P115"/>
  <c r="I115"/>
  <c r="O115" s="1"/>
  <c r="C115"/>
  <c r="P114"/>
  <c r="I114"/>
  <c r="V114" s="1"/>
  <c r="C114"/>
  <c r="U113"/>
  <c r="T113"/>
  <c r="S113"/>
  <c r="R113"/>
  <c r="Q113"/>
  <c r="P113"/>
  <c r="N113"/>
  <c r="M113"/>
  <c r="L113"/>
  <c r="K113"/>
  <c r="I113" s="1"/>
  <c r="J113"/>
  <c r="H113"/>
  <c r="G113"/>
  <c r="F113"/>
  <c r="E113"/>
  <c r="D113"/>
  <c r="C113" s="1"/>
  <c r="C112" s="1"/>
  <c r="U112"/>
  <c r="T112"/>
  <c r="S112"/>
  <c r="R112"/>
  <c r="Q112"/>
  <c r="P112"/>
  <c r="N112"/>
  <c r="M112"/>
  <c r="L112"/>
  <c r="K112"/>
  <c r="J112"/>
  <c r="H112"/>
  <c r="G112"/>
  <c r="F112"/>
  <c r="E112"/>
  <c r="D112"/>
  <c r="P111"/>
  <c r="V111" s="1"/>
  <c r="O111"/>
  <c r="I111"/>
  <c r="C111"/>
  <c r="P110"/>
  <c r="V110" s="1"/>
  <c r="I110"/>
  <c r="O110" s="1"/>
  <c r="C110"/>
  <c r="U109"/>
  <c r="T109"/>
  <c r="S109"/>
  <c r="R109"/>
  <c r="Q109"/>
  <c r="N109"/>
  <c r="M109"/>
  <c r="L109"/>
  <c r="K109"/>
  <c r="J109"/>
  <c r="I109"/>
  <c r="O109" s="1"/>
  <c r="H109"/>
  <c r="G109"/>
  <c r="F109"/>
  <c r="E109"/>
  <c r="D109"/>
  <c r="C109"/>
  <c r="V108"/>
  <c r="C108"/>
  <c r="P107"/>
  <c r="V107" s="1"/>
  <c r="O107"/>
  <c r="I107"/>
  <c r="C107"/>
  <c r="P106"/>
  <c r="V106" s="1"/>
  <c r="I106"/>
  <c r="O106" s="1"/>
  <c r="C106"/>
  <c r="V105"/>
  <c r="P105"/>
  <c r="I105"/>
  <c r="O105" s="1"/>
  <c r="C105"/>
  <c r="P104"/>
  <c r="V104" s="1"/>
  <c r="I104"/>
  <c r="O104" s="1"/>
  <c r="C104"/>
  <c r="P103"/>
  <c r="V103" s="1"/>
  <c r="O103"/>
  <c r="I103"/>
  <c r="C103"/>
  <c r="P102"/>
  <c r="V102" s="1"/>
  <c r="I102"/>
  <c r="O102" s="1"/>
  <c r="C102"/>
  <c r="V101"/>
  <c r="P101"/>
  <c r="I101"/>
  <c r="O101" s="1"/>
  <c r="C101"/>
  <c r="U100"/>
  <c r="T100"/>
  <c r="S100"/>
  <c r="P100" s="1"/>
  <c r="R100"/>
  <c r="Q100"/>
  <c r="N100"/>
  <c r="M100"/>
  <c r="L100"/>
  <c r="K100"/>
  <c r="J100"/>
  <c r="I100" s="1"/>
  <c r="H100"/>
  <c r="G100"/>
  <c r="F100"/>
  <c r="E100"/>
  <c r="D100"/>
  <c r="C100"/>
  <c r="U99"/>
  <c r="T99"/>
  <c r="S99"/>
  <c r="R99"/>
  <c r="Q99"/>
  <c r="N99"/>
  <c r="M99"/>
  <c r="L99"/>
  <c r="K99"/>
  <c r="J99"/>
  <c r="H99"/>
  <c r="G99"/>
  <c r="F99"/>
  <c r="E99"/>
  <c r="D99"/>
  <c r="C99"/>
  <c r="V98"/>
  <c r="C98"/>
  <c r="P97"/>
  <c r="V97" s="1"/>
  <c r="I97"/>
  <c r="O97" s="1"/>
  <c r="C97"/>
  <c r="P96"/>
  <c r="I96"/>
  <c r="V96" s="1"/>
  <c r="C96"/>
  <c r="P95"/>
  <c r="V95" s="1"/>
  <c r="I95"/>
  <c r="O95" s="1"/>
  <c r="C95"/>
  <c r="P94"/>
  <c r="V94" s="1"/>
  <c r="I94"/>
  <c r="O94" s="1"/>
  <c r="C94"/>
  <c r="P93"/>
  <c r="V93" s="1"/>
  <c r="I93"/>
  <c r="O93" s="1"/>
  <c r="C93"/>
  <c r="U92"/>
  <c r="T92"/>
  <c r="S92"/>
  <c r="R92"/>
  <c r="Q92"/>
  <c r="P92" s="1"/>
  <c r="V92" s="1"/>
  <c r="N92"/>
  <c r="M92"/>
  <c r="L92"/>
  <c r="K92"/>
  <c r="J92"/>
  <c r="I92" s="1"/>
  <c r="H92"/>
  <c r="G92"/>
  <c r="F92"/>
  <c r="E92"/>
  <c r="D92"/>
  <c r="C92" s="1"/>
  <c r="V91"/>
  <c r="P91"/>
  <c r="I91"/>
  <c r="C91"/>
  <c r="V90"/>
  <c r="P90"/>
  <c r="I90"/>
  <c r="C90"/>
  <c r="V89"/>
  <c r="P89"/>
  <c r="I89"/>
  <c r="C89"/>
  <c r="O89" s="1"/>
  <c r="P88"/>
  <c r="V88" s="1"/>
  <c r="I88"/>
  <c r="O88" s="1"/>
  <c r="C88"/>
  <c r="U87"/>
  <c r="T87"/>
  <c r="S87"/>
  <c r="R87"/>
  <c r="Q87"/>
  <c r="P87"/>
  <c r="V87" s="1"/>
  <c r="N87"/>
  <c r="M87"/>
  <c r="L87"/>
  <c r="K87"/>
  <c r="J87"/>
  <c r="I87"/>
  <c r="O87" s="1"/>
  <c r="H87"/>
  <c r="G87"/>
  <c r="F87"/>
  <c r="E87"/>
  <c r="D87"/>
  <c r="C87" s="1"/>
  <c r="P86"/>
  <c r="V86" s="1"/>
  <c r="O86"/>
  <c r="I86"/>
  <c r="C86"/>
  <c r="Q85"/>
  <c r="P85" s="1"/>
  <c r="J85"/>
  <c r="I85"/>
  <c r="O85" s="1"/>
  <c r="C85"/>
  <c r="U84"/>
  <c r="T84"/>
  <c r="S84"/>
  <c r="R84"/>
  <c r="Q84"/>
  <c r="N84"/>
  <c r="M84"/>
  <c r="L84"/>
  <c r="K84"/>
  <c r="J84"/>
  <c r="I84"/>
  <c r="O84" s="1"/>
  <c r="H84"/>
  <c r="G84"/>
  <c r="F84"/>
  <c r="E84"/>
  <c r="D84"/>
  <c r="C84"/>
  <c r="P83"/>
  <c r="V83" s="1"/>
  <c r="I83"/>
  <c r="C83"/>
  <c r="P82"/>
  <c r="V82" s="1"/>
  <c r="I82"/>
  <c r="O82" s="1"/>
  <c r="C82"/>
  <c r="P81"/>
  <c r="V81" s="1"/>
  <c r="I81"/>
  <c r="C81"/>
  <c r="O81" s="1"/>
  <c r="Q80"/>
  <c r="P80" s="1"/>
  <c r="J80"/>
  <c r="I80"/>
  <c r="O80" s="1"/>
  <c r="C80"/>
  <c r="U79"/>
  <c r="T79"/>
  <c r="S79"/>
  <c r="R79"/>
  <c r="Q79"/>
  <c r="N79"/>
  <c r="M79"/>
  <c r="L79"/>
  <c r="K79"/>
  <c r="J79"/>
  <c r="I79"/>
  <c r="H79"/>
  <c r="G79"/>
  <c r="F79"/>
  <c r="E79"/>
  <c r="D79"/>
  <c r="C79" s="1"/>
  <c r="U78"/>
  <c r="T78"/>
  <c r="S78"/>
  <c r="R78"/>
  <c r="Q78"/>
  <c r="N78"/>
  <c r="M78"/>
  <c r="L78"/>
  <c r="K78"/>
  <c r="J78"/>
  <c r="H78"/>
  <c r="G78"/>
  <c r="F78"/>
  <c r="E78"/>
  <c r="D78"/>
  <c r="C78" s="1"/>
  <c r="P77"/>
  <c r="V77" s="1"/>
  <c r="O77"/>
  <c r="I77"/>
  <c r="C77"/>
  <c r="U76"/>
  <c r="T76"/>
  <c r="S76"/>
  <c r="R76"/>
  <c r="Q76"/>
  <c r="P76" s="1"/>
  <c r="N76"/>
  <c r="M76"/>
  <c r="L76"/>
  <c r="K76"/>
  <c r="J76"/>
  <c r="I76" s="1"/>
  <c r="O76" s="1"/>
  <c r="H76"/>
  <c r="G76"/>
  <c r="F76"/>
  <c r="E76"/>
  <c r="D76"/>
  <c r="C76"/>
  <c r="V75"/>
  <c r="C75"/>
  <c r="P74"/>
  <c r="I74"/>
  <c r="H74"/>
  <c r="G74"/>
  <c r="F74"/>
  <c r="E74"/>
  <c r="D74"/>
  <c r="C74" s="1"/>
  <c r="O74" s="1"/>
  <c r="V73"/>
  <c r="P73"/>
  <c r="I73"/>
  <c r="C73"/>
  <c r="O73" s="1"/>
  <c r="P72"/>
  <c r="I72"/>
  <c r="V72" s="1"/>
  <c r="C72"/>
  <c r="P71"/>
  <c r="O71"/>
  <c r="I71"/>
  <c r="V71" s="1"/>
  <c r="C71"/>
  <c r="P70"/>
  <c r="V70" s="1"/>
  <c r="O70"/>
  <c r="I70"/>
  <c r="C70"/>
  <c r="U69"/>
  <c r="T69"/>
  <c r="S69"/>
  <c r="R69"/>
  <c r="R58" s="1"/>
  <c r="R57" s="1"/>
  <c r="Q69"/>
  <c r="P69" s="1"/>
  <c r="V69" s="1"/>
  <c r="N69"/>
  <c r="N58" s="1"/>
  <c r="N57" s="1"/>
  <c r="M69"/>
  <c r="L69"/>
  <c r="K69"/>
  <c r="J69"/>
  <c r="I69" s="1"/>
  <c r="H69"/>
  <c r="G69"/>
  <c r="F69"/>
  <c r="F58" s="1"/>
  <c r="F57" s="1"/>
  <c r="E69"/>
  <c r="D69"/>
  <c r="C69" s="1"/>
  <c r="V68"/>
  <c r="P68"/>
  <c r="I68"/>
  <c r="C68"/>
  <c r="O68" s="1"/>
  <c r="P67"/>
  <c r="I67"/>
  <c r="V67" s="1"/>
  <c r="C67"/>
  <c r="P66"/>
  <c r="O66"/>
  <c r="I66"/>
  <c r="V66" s="1"/>
  <c r="C66"/>
  <c r="U65"/>
  <c r="T65"/>
  <c r="S65"/>
  <c r="R65"/>
  <c r="Q65"/>
  <c r="P65" s="1"/>
  <c r="V65" s="1"/>
  <c r="N65"/>
  <c r="M65"/>
  <c r="L65"/>
  <c r="K65"/>
  <c r="J65"/>
  <c r="I65"/>
  <c r="O65" s="1"/>
  <c r="H65"/>
  <c r="G65"/>
  <c r="F65"/>
  <c r="E65"/>
  <c r="D65"/>
  <c r="C65" s="1"/>
  <c r="P64"/>
  <c r="V64" s="1"/>
  <c r="O64"/>
  <c r="I64"/>
  <c r="C64"/>
  <c r="V63"/>
  <c r="P63"/>
  <c r="I63"/>
  <c r="C63"/>
  <c r="O63" s="1"/>
  <c r="V62"/>
  <c r="P62"/>
  <c r="I62"/>
  <c r="C62"/>
  <c r="P61"/>
  <c r="I61"/>
  <c r="V61" s="1"/>
  <c r="C61"/>
  <c r="P60"/>
  <c r="O60"/>
  <c r="I60"/>
  <c r="V60" s="1"/>
  <c r="C60"/>
  <c r="U59"/>
  <c r="T59"/>
  <c r="S59"/>
  <c r="R59"/>
  <c r="Q59"/>
  <c r="P59" s="1"/>
  <c r="N59"/>
  <c r="M59"/>
  <c r="L59"/>
  <c r="K59"/>
  <c r="J59"/>
  <c r="I59"/>
  <c r="H59"/>
  <c r="G59"/>
  <c r="F59"/>
  <c r="E59"/>
  <c r="D59"/>
  <c r="C59" s="1"/>
  <c r="C58" s="1"/>
  <c r="C57" s="1"/>
  <c r="U58"/>
  <c r="T58"/>
  <c r="S58"/>
  <c r="Q58"/>
  <c r="M58"/>
  <c r="L58"/>
  <c r="K58"/>
  <c r="H58"/>
  <c r="G58"/>
  <c r="E58"/>
  <c r="D58"/>
  <c r="U57"/>
  <c r="T57"/>
  <c r="S57"/>
  <c r="Q57"/>
  <c r="M57"/>
  <c r="L57"/>
  <c r="K57"/>
  <c r="H57"/>
  <c r="G57"/>
  <c r="E57"/>
  <c r="D57"/>
  <c r="P56"/>
  <c r="I56"/>
  <c r="C56"/>
  <c r="U55"/>
  <c r="T55"/>
  <c r="S55"/>
  <c r="R55"/>
  <c r="Q55"/>
  <c r="P55" s="1"/>
  <c r="N55"/>
  <c r="M55"/>
  <c r="L55"/>
  <c r="K55"/>
  <c r="J55"/>
  <c r="I55"/>
  <c r="O55" s="1"/>
  <c r="H55"/>
  <c r="G55"/>
  <c r="F55"/>
  <c r="E55"/>
  <c r="D55"/>
  <c r="C55" s="1"/>
  <c r="P54"/>
  <c r="V54" s="1"/>
  <c r="O54"/>
  <c r="I54"/>
  <c r="C54"/>
  <c r="V53"/>
  <c r="P53"/>
  <c r="I53"/>
  <c r="C53"/>
  <c r="O53" s="1"/>
  <c r="P52"/>
  <c r="I52"/>
  <c r="V52" s="1"/>
  <c r="C52"/>
  <c r="U51"/>
  <c r="T51"/>
  <c r="T48" s="1"/>
  <c r="S51"/>
  <c r="S48" s="1"/>
  <c r="R51"/>
  <c r="R48" s="1"/>
  <c r="Q51"/>
  <c r="P51"/>
  <c r="N51"/>
  <c r="N48" s="1"/>
  <c r="M51"/>
  <c r="L51"/>
  <c r="L48" s="1"/>
  <c r="K51"/>
  <c r="K48" s="1"/>
  <c r="J51"/>
  <c r="J48" s="1"/>
  <c r="H51"/>
  <c r="H48" s="1"/>
  <c r="G51"/>
  <c r="G48" s="1"/>
  <c r="F51"/>
  <c r="F48" s="1"/>
  <c r="E51"/>
  <c r="D51"/>
  <c r="D48" s="1"/>
  <c r="P50"/>
  <c r="O50"/>
  <c r="I50"/>
  <c r="V50" s="1"/>
  <c r="C50"/>
  <c r="U49"/>
  <c r="T49"/>
  <c r="S49"/>
  <c r="R49"/>
  <c r="Q49"/>
  <c r="P49"/>
  <c r="V49" s="1"/>
  <c r="N49"/>
  <c r="M49"/>
  <c r="L49"/>
  <c r="K49"/>
  <c r="J49"/>
  <c r="I49"/>
  <c r="O49" s="1"/>
  <c r="H49"/>
  <c r="G49"/>
  <c r="F49"/>
  <c r="E49"/>
  <c r="D49"/>
  <c r="C49"/>
  <c r="U48"/>
  <c r="Q48"/>
  <c r="M48"/>
  <c r="E48"/>
  <c r="P47"/>
  <c r="V47" s="1"/>
  <c r="I47"/>
  <c r="C47"/>
  <c r="P46"/>
  <c r="V46" s="1"/>
  <c r="I46"/>
  <c r="C46"/>
  <c r="P45"/>
  <c r="V45" s="1"/>
  <c r="O45"/>
  <c r="I45"/>
  <c r="C45"/>
  <c r="V44"/>
  <c r="P44"/>
  <c r="I44"/>
  <c r="C44"/>
  <c r="V43"/>
  <c r="P43"/>
  <c r="I43"/>
  <c r="C43"/>
  <c r="V42"/>
  <c r="P42"/>
  <c r="I42"/>
  <c r="C42"/>
  <c r="V41"/>
  <c r="P41"/>
  <c r="I41"/>
  <c r="C41"/>
  <c r="O41" s="1"/>
  <c r="P40"/>
  <c r="I40"/>
  <c r="V40" s="1"/>
  <c r="C40"/>
  <c r="U39"/>
  <c r="T39"/>
  <c r="S39"/>
  <c r="R39"/>
  <c r="Q39"/>
  <c r="P39"/>
  <c r="N39"/>
  <c r="M39"/>
  <c r="L39"/>
  <c r="K39"/>
  <c r="J39"/>
  <c r="I39" s="1"/>
  <c r="O39" s="1"/>
  <c r="H39"/>
  <c r="G39"/>
  <c r="F39"/>
  <c r="E39"/>
  <c r="D39"/>
  <c r="C39" s="1"/>
  <c r="P38"/>
  <c r="I38"/>
  <c r="V38" s="1"/>
  <c r="C38"/>
  <c r="P37"/>
  <c r="I37"/>
  <c r="O37" s="1"/>
  <c r="C37"/>
  <c r="P36"/>
  <c r="I36"/>
  <c r="V36" s="1"/>
  <c r="C36"/>
  <c r="P35"/>
  <c r="I35"/>
  <c r="C35"/>
  <c r="P34"/>
  <c r="I34"/>
  <c r="V34" s="1"/>
  <c r="C34"/>
  <c r="O34" s="1"/>
  <c r="P33"/>
  <c r="I33"/>
  <c r="O33" s="1"/>
  <c r="C33"/>
  <c r="P32"/>
  <c r="I32"/>
  <c r="V32" s="1"/>
  <c r="C32"/>
  <c r="O32" s="1"/>
  <c r="P31"/>
  <c r="N31"/>
  <c r="M31"/>
  <c r="L31"/>
  <c r="K31"/>
  <c r="J31"/>
  <c r="I31"/>
  <c r="V31" s="1"/>
  <c r="H31"/>
  <c r="G31"/>
  <c r="F31"/>
  <c r="E31"/>
  <c r="D31"/>
  <c r="C31" s="1"/>
  <c r="V29"/>
  <c r="P29"/>
  <c r="I29"/>
  <c r="C29"/>
  <c r="U28"/>
  <c r="T28"/>
  <c r="S28"/>
  <c r="R28"/>
  <c r="Q28"/>
  <c r="P28" s="1"/>
  <c r="V28" s="1"/>
  <c r="N28"/>
  <c r="M28"/>
  <c r="L28"/>
  <c r="K28"/>
  <c r="J28"/>
  <c r="I28"/>
  <c r="H28"/>
  <c r="G28"/>
  <c r="F28"/>
  <c r="E28"/>
  <c r="D28"/>
  <c r="C28" s="1"/>
  <c r="P27"/>
  <c r="V27" s="1"/>
  <c r="O27"/>
  <c r="I27"/>
  <c r="C27"/>
  <c r="U26"/>
  <c r="T26"/>
  <c r="S26"/>
  <c r="R26"/>
  <c r="Q26"/>
  <c r="P26" s="1"/>
  <c r="N26"/>
  <c r="M26"/>
  <c r="L26"/>
  <c r="K26"/>
  <c r="J26"/>
  <c r="I26" s="1"/>
  <c r="O26" s="1"/>
  <c r="H26"/>
  <c r="G26"/>
  <c r="F26"/>
  <c r="E26"/>
  <c r="D26"/>
  <c r="C26" s="1"/>
  <c r="V25"/>
  <c r="P25"/>
  <c r="I25"/>
  <c r="C25"/>
  <c r="U24"/>
  <c r="T24"/>
  <c r="S24"/>
  <c r="R24"/>
  <c r="Q24"/>
  <c r="P24" s="1"/>
  <c r="V24" s="1"/>
  <c r="N24"/>
  <c r="M24"/>
  <c r="L24"/>
  <c r="K24"/>
  <c r="J24"/>
  <c r="I24"/>
  <c r="H24"/>
  <c r="G24"/>
  <c r="F24"/>
  <c r="E24"/>
  <c r="D24"/>
  <c r="C24" s="1"/>
  <c r="P23"/>
  <c r="V23" s="1"/>
  <c r="O23"/>
  <c r="I23"/>
  <c r="C23"/>
  <c r="V22"/>
  <c r="P22"/>
  <c r="I22"/>
  <c r="C22"/>
  <c r="O22" s="1"/>
  <c r="V21"/>
  <c r="P21"/>
  <c r="I21"/>
  <c r="C21"/>
  <c r="U20"/>
  <c r="T20"/>
  <c r="S20"/>
  <c r="R20"/>
  <c r="Q20"/>
  <c r="P20" s="1"/>
  <c r="V20" s="1"/>
  <c r="N20"/>
  <c r="M20"/>
  <c r="L20"/>
  <c r="K20"/>
  <c r="J20"/>
  <c r="I20" s="1"/>
  <c r="O20" s="1"/>
  <c r="H20"/>
  <c r="G20"/>
  <c r="F20"/>
  <c r="E20"/>
  <c r="D20"/>
  <c r="C20"/>
  <c r="P19"/>
  <c r="I19"/>
  <c r="V19" s="1"/>
  <c r="C19"/>
  <c r="U18"/>
  <c r="T18"/>
  <c r="S18"/>
  <c r="R18"/>
  <c r="Q18"/>
  <c r="P18"/>
  <c r="V18" s="1"/>
  <c r="N18"/>
  <c r="M18"/>
  <c r="L18"/>
  <c r="K18"/>
  <c r="J18"/>
  <c r="I18" s="1"/>
  <c r="H18"/>
  <c r="G18"/>
  <c r="F18"/>
  <c r="E18"/>
  <c r="D18"/>
  <c r="C18" s="1"/>
  <c r="P17"/>
  <c r="O17"/>
  <c r="I17"/>
  <c r="V17" s="1"/>
  <c r="C17"/>
  <c r="P16"/>
  <c r="V16" s="1"/>
  <c r="O16"/>
  <c r="I16"/>
  <c r="C16"/>
  <c r="U15"/>
  <c r="T15"/>
  <c r="S15"/>
  <c r="R15"/>
  <c r="Q15"/>
  <c r="P15" s="1"/>
  <c r="N15"/>
  <c r="M15"/>
  <c r="L15"/>
  <c r="K15"/>
  <c r="J15"/>
  <c r="I15" s="1"/>
  <c r="O15" s="1"/>
  <c r="H15"/>
  <c r="G15"/>
  <c r="F15"/>
  <c r="E15"/>
  <c r="D15"/>
  <c r="C15" s="1"/>
  <c r="V14"/>
  <c r="P14"/>
  <c r="I14"/>
  <c r="C14"/>
  <c r="U13"/>
  <c r="T13"/>
  <c r="S13"/>
  <c r="R13"/>
  <c r="Q13"/>
  <c r="P13" s="1"/>
  <c r="V13" s="1"/>
  <c r="N13"/>
  <c r="M13"/>
  <c r="L13"/>
  <c r="K13"/>
  <c r="J13"/>
  <c r="I13"/>
  <c r="H13"/>
  <c r="G13"/>
  <c r="F13"/>
  <c r="E13"/>
  <c r="D13"/>
  <c r="C13" s="1"/>
  <c r="P12"/>
  <c r="V12" s="1"/>
  <c r="I12"/>
  <c r="C12"/>
  <c r="U11"/>
  <c r="T11"/>
  <c r="S11"/>
  <c r="R11"/>
  <c r="Q11"/>
  <c r="P11" s="1"/>
  <c r="N11"/>
  <c r="M11"/>
  <c r="L11"/>
  <c r="L5" s="1"/>
  <c r="K11"/>
  <c r="J11"/>
  <c r="I11" s="1"/>
  <c r="H11"/>
  <c r="H5" s="1"/>
  <c r="G11"/>
  <c r="F11"/>
  <c r="E11"/>
  <c r="D11"/>
  <c r="C11" s="1"/>
  <c r="Z10"/>
  <c r="Y10"/>
  <c r="V10"/>
  <c r="P10"/>
  <c r="I10"/>
  <c r="C10"/>
  <c r="O10" s="1"/>
  <c r="U9"/>
  <c r="T9"/>
  <c r="S9"/>
  <c r="S5" s="1"/>
  <c r="R9"/>
  <c r="R5" s="1"/>
  <c r="Q9"/>
  <c r="P9" s="1"/>
  <c r="V9" s="1"/>
  <c r="N9"/>
  <c r="N5" s="1"/>
  <c r="M9"/>
  <c r="L9"/>
  <c r="K9"/>
  <c r="K5" s="1"/>
  <c r="J9"/>
  <c r="I9" s="1"/>
  <c r="H9"/>
  <c r="G9"/>
  <c r="G5" s="1"/>
  <c r="F9"/>
  <c r="F5" s="1"/>
  <c r="E9"/>
  <c r="D9"/>
  <c r="C9"/>
  <c r="P8"/>
  <c r="I8"/>
  <c r="O8" s="1"/>
  <c r="C8"/>
  <c r="P7"/>
  <c r="O7"/>
  <c r="I7"/>
  <c r="V7" s="1"/>
  <c r="C7"/>
  <c r="U6"/>
  <c r="T6"/>
  <c r="S6"/>
  <c r="R6"/>
  <c r="Q6"/>
  <c r="P6" s="1"/>
  <c r="V6" s="1"/>
  <c r="N6"/>
  <c r="M6"/>
  <c r="L6"/>
  <c r="K6"/>
  <c r="J6"/>
  <c r="I6"/>
  <c r="H6"/>
  <c r="G6"/>
  <c r="F6"/>
  <c r="E6"/>
  <c r="D6"/>
  <c r="C6" s="1"/>
  <c r="U5"/>
  <c r="T5"/>
  <c r="Q5"/>
  <c r="M5"/>
  <c r="E5"/>
  <c r="V4"/>
  <c r="D100" i="1"/>
  <c r="D101"/>
  <c r="Q99"/>
  <c r="D398" i="6" l="1"/>
  <c r="H398"/>
  <c r="G398"/>
  <c r="G3" s="1"/>
  <c r="O277"/>
  <c r="C275"/>
  <c r="O274"/>
  <c r="C268"/>
  <c r="O271"/>
  <c r="O269"/>
  <c r="O266"/>
  <c r="O264"/>
  <c r="F253"/>
  <c r="O261"/>
  <c r="O259"/>
  <c r="C254"/>
  <c r="O254" s="1"/>
  <c r="O347"/>
  <c r="G313"/>
  <c r="C343"/>
  <c r="O340"/>
  <c r="H313"/>
  <c r="O334"/>
  <c r="O332"/>
  <c r="C330"/>
  <c r="O327"/>
  <c r="O322"/>
  <c r="C318"/>
  <c r="F313"/>
  <c r="P168"/>
  <c r="V168" s="1"/>
  <c r="V174"/>
  <c r="V180"/>
  <c r="V179"/>
  <c r="V167"/>
  <c r="O167"/>
  <c r="C430"/>
  <c r="O430"/>
  <c r="C420"/>
  <c r="O405"/>
  <c r="F398"/>
  <c r="V430"/>
  <c r="I420"/>
  <c r="O420" s="1"/>
  <c r="E398"/>
  <c r="J398"/>
  <c r="J3" s="1"/>
  <c r="N348"/>
  <c r="G348"/>
  <c r="M348"/>
  <c r="T348"/>
  <c r="E348"/>
  <c r="M398"/>
  <c r="M3" s="1"/>
  <c r="K398"/>
  <c r="K3" s="1"/>
  <c r="L398"/>
  <c r="L3" s="1"/>
  <c r="N398"/>
  <c r="N3" s="1"/>
  <c r="V249"/>
  <c r="I246"/>
  <c r="O246" s="1"/>
  <c r="P224"/>
  <c r="P438"/>
  <c r="V364"/>
  <c r="P358"/>
  <c r="P366"/>
  <c r="V361"/>
  <c r="V337"/>
  <c r="R313"/>
  <c r="O333"/>
  <c r="K348"/>
  <c r="D348"/>
  <c r="H348"/>
  <c r="Q348"/>
  <c r="U348"/>
  <c r="U3" s="1"/>
  <c r="P362"/>
  <c r="V362" s="1"/>
  <c r="V355"/>
  <c r="O354"/>
  <c r="V354"/>
  <c r="O355"/>
  <c r="V351"/>
  <c r="V350"/>
  <c r="V333"/>
  <c r="V334"/>
  <c r="V339"/>
  <c r="V340"/>
  <c r="V336"/>
  <c r="V352"/>
  <c r="V208"/>
  <c r="V55"/>
  <c r="V56"/>
  <c r="V35"/>
  <c r="O38"/>
  <c r="V33"/>
  <c r="O36"/>
  <c r="V37"/>
  <c r="C5"/>
  <c r="R3"/>
  <c r="V11"/>
  <c r="O18"/>
  <c r="V26"/>
  <c r="O59"/>
  <c r="I5"/>
  <c r="O9"/>
  <c r="P58"/>
  <c r="V59"/>
  <c r="I58"/>
  <c r="O69"/>
  <c r="O6"/>
  <c r="V15"/>
  <c r="V39"/>
  <c r="V51"/>
  <c r="P84"/>
  <c r="V84" s="1"/>
  <c r="V85"/>
  <c r="V282"/>
  <c r="P281"/>
  <c r="V281" s="1"/>
  <c r="D5"/>
  <c r="P5"/>
  <c r="V8"/>
  <c r="J5"/>
  <c r="O19"/>
  <c r="O31"/>
  <c r="O35"/>
  <c r="O40"/>
  <c r="I51"/>
  <c r="O52"/>
  <c r="J58"/>
  <c r="J57" s="1"/>
  <c r="O61"/>
  <c r="O67"/>
  <c r="O72"/>
  <c r="V74"/>
  <c r="O79"/>
  <c r="O157"/>
  <c r="C166"/>
  <c r="O220"/>
  <c r="V224"/>
  <c r="V229"/>
  <c r="O383"/>
  <c r="O100"/>
  <c r="I99"/>
  <c r="O99" s="1"/>
  <c r="P246"/>
  <c r="V246" s="1"/>
  <c r="V247"/>
  <c r="V454"/>
  <c r="P451"/>
  <c r="V76"/>
  <c r="V173"/>
  <c r="O176"/>
  <c r="O229"/>
  <c r="P79"/>
  <c r="V80"/>
  <c r="I78"/>
  <c r="O78" s="1"/>
  <c r="O92"/>
  <c r="V100"/>
  <c r="P99"/>
  <c r="O113"/>
  <c r="I112"/>
  <c r="O112" s="1"/>
  <c r="V220"/>
  <c r="P217"/>
  <c r="I281"/>
  <c r="O282"/>
  <c r="P48"/>
  <c r="C51"/>
  <c r="C48" s="1"/>
  <c r="V112"/>
  <c r="V113"/>
  <c r="V141"/>
  <c r="V163"/>
  <c r="O173"/>
  <c r="V192"/>
  <c r="O218"/>
  <c r="I217"/>
  <c r="O217" s="1"/>
  <c r="I166"/>
  <c r="P187"/>
  <c r="V187" s="1"/>
  <c r="O188"/>
  <c r="O247"/>
  <c r="V325"/>
  <c r="C379"/>
  <c r="O96"/>
  <c r="P109"/>
  <c r="V109" s="1"/>
  <c r="P126"/>
  <c r="V126" s="1"/>
  <c r="O131"/>
  <c r="K151"/>
  <c r="V152"/>
  <c r="P157"/>
  <c r="V157" s="1"/>
  <c r="T166"/>
  <c r="O168"/>
  <c r="I201"/>
  <c r="O201" s="1"/>
  <c r="V227"/>
  <c r="P244"/>
  <c r="C257"/>
  <c r="C262"/>
  <c r="O262" s="1"/>
  <c r="O270"/>
  <c r="I275"/>
  <c r="C284"/>
  <c r="O284" s="1"/>
  <c r="O297"/>
  <c r="P302"/>
  <c r="C314"/>
  <c r="P318"/>
  <c r="P343"/>
  <c r="O360"/>
  <c r="C362"/>
  <c r="O362" s="1"/>
  <c r="I366"/>
  <c r="O366" s="1"/>
  <c r="P383"/>
  <c r="P388"/>
  <c r="V388" s="1"/>
  <c r="I393"/>
  <c r="O393" s="1"/>
  <c r="V405"/>
  <c r="I434"/>
  <c r="V443"/>
  <c r="P446"/>
  <c r="V446" s="1"/>
  <c r="V449"/>
  <c r="I451"/>
  <c r="O451" s="1"/>
  <c r="O114"/>
  <c r="O118"/>
  <c r="I123"/>
  <c r="O123" s="1"/>
  <c r="I129"/>
  <c r="O129" s="1"/>
  <c r="I141"/>
  <c r="O141" s="1"/>
  <c r="F151"/>
  <c r="J151"/>
  <c r="I153"/>
  <c r="V153" s="1"/>
  <c r="O170"/>
  <c r="O178"/>
  <c r="O180"/>
  <c r="O184"/>
  <c r="S187"/>
  <c r="O191"/>
  <c r="O196"/>
  <c r="O200"/>
  <c r="P201"/>
  <c r="O205"/>
  <c r="P254"/>
  <c r="I268"/>
  <c r="P275"/>
  <c r="I295"/>
  <c r="O316"/>
  <c r="O321"/>
  <c r="I325"/>
  <c r="O325" s="1"/>
  <c r="O326"/>
  <c r="I330"/>
  <c r="O331"/>
  <c r="O335"/>
  <c r="O341"/>
  <c r="O346"/>
  <c r="O352"/>
  <c r="I358"/>
  <c r="O358" s="1"/>
  <c r="O359"/>
  <c r="O364"/>
  <c r="O370"/>
  <c r="O374"/>
  <c r="I380"/>
  <c r="O386"/>
  <c r="O392"/>
  <c r="O388" s="1"/>
  <c r="P393"/>
  <c r="V393" s="1"/>
  <c r="P434"/>
  <c r="I438"/>
  <c r="O438" s="1"/>
  <c r="O439"/>
  <c r="O444"/>
  <c r="O456"/>
  <c r="I212"/>
  <c r="O212" s="1"/>
  <c r="D151"/>
  <c r="Q166"/>
  <c r="Q281"/>
  <c r="I302"/>
  <c r="O302" s="1"/>
  <c r="I318"/>
  <c r="I343"/>
  <c r="O343" s="1"/>
  <c r="H3" l="1"/>
  <c r="O275"/>
  <c r="O330"/>
  <c r="C313"/>
  <c r="F3"/>
  <c r="P166"/>
  <c r="O166"/>
  <c r="C398"/>
  <c r="O413"/>
  <c r="E3"/>
  <c r="V420"/>
  <c r="Q3"/>
  <c r="T3"/>
  <c r="C348"/>
  <c r="V166"/>
  <c r="S3"/>
  <c r="I313"/>
  <c r="O318"/>
  <c r="P232"/>
  <c r="V232" s="1"/>
  <c r="V244"/>
  <c r="V434"/>
  <c r="P433"/>
  <c r="V433" s="1"/>
  <c r="V399"/>
  <c r="O380"/>
  <c r="I379"/>
  <c r="O379" s="1"/>
  <c r="V254"/>
  <c r="P253"/>
  <c r="V383"/>
  <c r="P379"/>
  <c r="V379" s="1"/>
  <c r="V349"/>
  <c r="O58"/>
  <c r="I57"/>
  <c r="O57" s="1"/>
  <c r="O5"/>
  <c r="V302"/>
  <c r="V438"/>
  <c r="C281"/>
  <c r="V366"/>
  <c r="V212"/>
  <c r="V380"/>
  <c r="P151"/>
  <c r="O434"/>
  <c r="I433"/>
  <c r="O433" s="1"/>
  <c r="P313"/>
  <c r="V318"/>
  <c r="V58"/>
  <c r="V275"/>
  <c r="V201"/>
  <c r="V413"/>
  <c r="C253"/>
  <c r="O314"/>
  <c r="V217"/>
  <c r="V99"/>
  <c r="V330"/>
  <c r="O257"/>
  <c r="D3"/>
  <c r="O268"/>
  <c r="I253"/>
  <c r="O153"/>
  <c r="I151"/>
  <c r="O151" s="1"/>
  <c r="P78"/>
  <c r="V78" s="1"/>
  <c r="V79"/>
  <c r="O349"/>
  <c r="O295"/>
  <c r="I294"/>
  <c r="O399"/>
  <c r="I398"/>
  <c r="O51"/>
  <c r="I48"/>
  <c r="O48" s="1"/>
  <c r="V30"/>
  <c r="V5"/>
  <c r="V343"/>
  <c r="V123"/>
  <c r="O281"/>
  <c r="V295"/>
  <c r="V451"/>
  <c r="V358"/>
  <c r="V268"/>
  <c r="V129"/>
  <c r="O398" l="1"/>
  <c r="I3"/>
  <c r="O253"/>
  <c r="O313"/>
  <c r="C3"/>
  <c r="O348"/>
  <c r="V313"/>
  <c r="V348"/>
  <c r="P57"/>
  <c r="V151"/>
  <c r="O294"/>
  <c r="V294"/>
  <c r="V48"/>
  <c r="V253"/>
  <c r="V398"/>
  <c r="O3" l="1"/>
  <c r="V57"/>
  <c r="P3"/>
  <c r="V3" s="1"/>
  <c r="F253" i="2" l="1"/>
  <c r="D21" i="1" l="1"/>
  <c r="D122" l="1"/>
  <c r="C122"/>
  <c r="R121"/>
  <c r="D121"/>
  <c r="E121" s="1"/>
  <c r="C121"/>
  <c r="D120"/>
  <c r="C120"/>
  <c r="C118" s="1"/>
  <c r="R119"/>
  <c r="D119"/>
  <c r="C119"/>
  <c r="Q118"/>
  <c r="R118" s="1"/>
  <c r="P118"/>
  <c r="D117"/>
  <c r="G117" s="1"/>
  <c r="C117"/>
  <c r="Z116"/>
  <c r="R116"/>
  <c r="N116"/>
  <c r="D116"/>
  <c r="C116"/>
  <c r="Z115"/>
  <c r="R115"/>
  <c r="E115"/>
  <c r="D115"/>
  <c r="C115"/>
  <c r="Z114"/>
  <c r="R114"/>
  <c r="N114"/>
  <c r="D114"/>
  <c r="C114"/>
  <c r="Z113"/>
  <c r="R113"/>
  <c r="N113"/>
  <c r="E113"/>
  <c r="D113"/>
  <c r="C113"/>
  <c r="Z112"/>
  <c r="R112"/>
  <c r="N112"/>
  <c r="D112"/>
  <c r="C112"/>
  <c r="Y111"/>
  <c r="X111"/>
  <c r="Z111" s="1"/>
  <c r="R111"/>
  <c r="P111"/>
  <c r="M111"/>
  <c r="N111" s="1"/>
  <c r="L111"/>
  <c r="I111"/>
  <c r="H111"/>
  <c r="V110"/>
  <c r="D110"/>
  <c r="E110" s="1"/>
  <c r="C110"/>
  <c r="V109"/>
  <c r="R109"/>
  <c r="D109"/>
  <c r="C109"/>
  <c r="V108"/>
  <c r="R108"/>
  <c r="R107"/>
  <c r="C107"/>
  <c r="Y106"/>
  <c r="U106"/>
  <c r="V106" s="1"/>
  <c r="T106"/>
  <c r="Q106"/>
  <c r="R106" s="1"/>
  <c r="P106"/>
  <c r="D106"/>
  <c r="D105"/>
  <c r="C105"/>
  <c r="Z104"/>
  <c r="V104"/>
  <c r="R104"/>
  <c r="D104"/>
  <c r="C104"/>
  <c r="D103"/>
  <c r="C103"/>
  <c r="R102"/>
  <c r="D102"/>
  <c r="C102"/>
  <c r="R101"/>
  <c r="C101"/>
  <c r="C99" s="1"/>
  <c r="X99"/>
  <c r="Z99" s="1"/>
  <c r="T99"/>
  <c r="V99" s="1"/>
  <c r="R99"/>
  <c r="P99"/>
  <c r="R98"/>
  <c r="D98"/>
  <c r="E98" s="1"/>
  <c r="C98"/>
  <c r="R97"/>
  <c r="D97"/>
  <c r="E97" s="1"/>
  <c r="C97"/>
  <c r="R96"/>
  <c r="D96"/>
  <c r="E96" s="1"/>
  <c r="C96"/>
  <c r="R95"/>
  <c r="N95"/>
  <c r="D95"/>
  <c r="C95"/>
  <c r="R94"/>
  <c r="D94"/>
  <c r="C94"/>
  <c r="C93" s="1"/>
  <c r="Q93"/>
  <c r="R93" s="1"/>
  <c r="P93"/>
  <c r="M93"/>
  <c r="N93" s="1"/>
  <c r="L93"/>
  <c r="D92"/>
  <c r="G92" s="1"/>
  <c r="C92"/>
  <c r="C89" s="1"/>
  <c r="R91"/>
  <c r="D91"/>
  <c r="E91" s="1"/>
  <c r="C91"/>
  <c r="R90"/>
  <c r="D90"/>
  <c r="E90" s="1"/>
  <c r="C90"/>
  <c r="Q89"/>
  <c r="P89"/>
  <c r="D89"/>
  <c r="G89" s="1"/>
  <c r="R88"/>
  <c r="D88"/>
  <c r="E88" s="1"/>
  <c r="C88"/>
  <c r="R87"/>
  <c r="D87"/>
  <c r="E87" s="1"/>
  <c r="C87"/>
  <c r="R86"/>
  <c r="D86"/>
  <c r="E86" s="1"/>
  <c r="C86"/>
  <c r="R85"/>
  <c r="D85"/>
  <c r="E85" s="1"/>
  <c r="C85"/>
  <c r="R84"/>
  <c r="D84"/>
  <c r="E84" s="1"/>
  <c r="C84"/>
  <c r="R83"/>
  <c r="P83"/>
  <c r="M83"/>
  <c r="L83"/>
  <c r="D83"/>
  <c r="E83" s="1"/>
  <c r="C83"/>
  <c r="C82"/>
  <c r="N81"/>
  <c r="D81"/>
  <c r="E81" s="1"/>
  <c r="N80"/>
  <c r="D80"/>
  <c r="E80" s="1"/>
  <c r="N79"/>
  <c r="E79"/>
  <c r="N78"/>
  <c r="D78"/>
  <c r="C78"/>
  <c r="P77"/>
  <c r="M77"/>
  <c r="N77" s="1"/>
  <c r="L77"/>
  <c r="V76"/>
  <c r="N76"/>
  <c r="D76"/>
  <c r="C76"/>
  <c r="R75"/>
  <c r="D75"/>
  <c r="E75" s="1"/>
  <c r="C75"/>
  <c r="Z74"/>
  <c r="V74"/>
  <c r="R74"/>
  <c r="D74"/>
  <c r="E74" s="1"/>
  <c r="C74"/>
  <c r="Z73"/>
  <c r="U73"/>
  <c r="V73" s="1"/>
  <c r="T73"/>
  <c r="Q73"/>
  <c r="P73"/>
  <c r="R73" s="1"/>
  <c r="N73"/>
  <c r="C73"/>
  <c r="Z72"/>
  <c r="D72"/>
  <c r="E72" s="1"/>
  <c r="C72"/>
  <c r="Z71"/>
  <c r="D71"/>
  <c r="C71"/>
  <c r="Z70"/>
  <c r="R70"/>
  <c r="D70"/>
  <c r="C70"/>
  <c r="Z69"/>
  <c r="D69"/>
  <c r="C69"/>
  <c r="C68" s="1"/>
  <c r="Y68"/>
  <c r="Z68" s="1"/>
  <c r="X68"/>
  <c r="Q68"/>
  <c r="P68"/>
  <c r="D68"/>
  <c r="D67"/>
  <c r="C67"/>
  <c r="R66"/>
  <c r="D66"/>
  <c r="C66"/>
  <c r="R65"/>
  <c r="D65"/>
  <c r="E65" s="1"/>
  <c r="C65"/>
  <c r="D64"/>
  <c r="C64"/>
  <c r="C63" s="1"/>
  <c r="R63"/>
  <c r="D61"/>
  <c r="C61"/>
  <c r="D60"/>
  <c r="C60"/>
  <c r="R59"/>
  <c r="D59"/>
  <c r="E59" s="1"/>
  <c r="C59"/>
  <c r="D58"/>
  <c r="C58"/>
  <c r="C57" s="1"/>
  <c r="R56"/>
  <c r="D56"/>
  <c r="C56"/>
  <c r="C54" s="1"/>
  <c r="D55"/>
  <c r="C55"/>
  <c r="R54"/>
  <c r="M54"/>
  <c r="L54"/>
  <c r="D54"/>
  <c r="D53"/>
  <c r="C53"/>
  <c r="D52"/>
  <c r="C52"/>
  <c r="R51"/>
  <c r="D51"/>
  <c r="C51"/>
  <c r="D50"/>
  <c r="C50"/>
  <c r="D49"/>
  <c r="C49"/>
  <c r="D48"/>
  <c r="C48"/>
  <c r="R47"/>
  <c r="D47"/>
  <c r="C47"/>
  <c r="R46"/>
  <c r="N46"/>
  <c r="D46"/>
  <c r="C46"/>
  <c r="R45"/>
  <c r="D45"/>
  <c r="C45"/>
  <c r="N44"/>
  <c r="D44"/>
  <c r="E44" s="1"/>
  <c r="C44"/>
  <c r="D43"/>
  <c r="C43"/>
  <c r="R42"/>
  <c r="D42"/>
  <c r="C42"/>
  <c r="C41" s="1"/>
  <c r="U41"/>
  <c r="R41"/>
  <c r="P41"/>
  <c r="L41"/>
  <c r="N41" s="1"/>
  <c r="R40"/>
  <c r="D40"/>
  <c r="C40"/>
  <c r="R39"/>
  <c r="D39"/>
  <c r="E39" s="1"/>
  <c r="C39"/>
  <c r="R38"/>
  <c r="D38"/>
  <c r="C38"/>
  <c r="R37"/>
  <c r="D37"/>
  <c r="E37" s="1"/>
  <c r="C37"/>
  <c r="R36"/>
  <c r="D36"/>
  <c r="C36"/>
  <c r="C35" s="1"/>
  <c r="U35"/>
  <c r="Q35"/>
  <c r="R35" s="1"/>
  <c r="P35"/>
  <c r="D35"/>
  <c r="N34"/>
  <c r="D34"/>
  <c r="C34"/>
  <c r="Z33"/>
  <c r="V33"/>
  <c r="R33"/>
  <c r="L33"/>
  <c r="N33" s="1"/>
  <c r="H33"/>
  <c r="J33" s="1"/>
  <c r="D33"/>
  <c r="Z32"/>
  <c r="V32"/>
  <c r="R32"/>
  <c r="L32"/>
  <c r="N32" s="1"/>
  <c r="J32"/>
  <c r="D32"/>
  <c r="V31"/>
  <c r="R31"/>
  <c r="L31"/>
  <c r="N31" s="1"/>
  <c r="H31"/>
  <c r="J31" s="1"/>
  <c r="D31"/>
  <c r="N30"/>
  <c r="D30"/>
  <c r="C30"/>
  <c r="N29"/>
  <c r="H29"/>
  <c r="J29" s="1"/>
  <c r="D29"/>
  <c r="L28"/>
  <c r="H28"/>
  <c r="J28" s="1"/>
  <c r="D28"/>
  <c r="R27"/>
  <c r="L27"/>
  <c r="H27"/>
  <c r="J27" s="1"/>
  <c r="D27"/>
  <c r="D26"/>
  <c r="C26"/>
  <c r="Z25"/>
  <c r="V25"/>
  <c r="P25"/>
  <c r="R25" s="1"/>
  <c r="L25"/>
  <c r="N25" s="1"/>
  <c r="H25"/>
  <c r="J25" s="1"/>
  <c r="D25"/>
  <c r="Z24"/>
  <c r="V24"/>
  <c r="P24"/>
  <c r="R24" s="1"/>
  <c r="L24"/>
  <c r="N24" s="1"/>
  <c r="H24"/>
  <c r="J24" s="1"/>
  <c r="D24"/>
  <c r="Z23"/>
  <c r="V23"/>
  <c r="P23"/>
  <c r="R23" s="1"/>
  <c r="L23"/>
  <c r="N23" s="1"/>
  <c r="H23"/>
  <c r="J23" s="1"/>
  <c r="D23"/>
  <c r="Y22"/>
  <c r="Z22" s="1"/>
  <c r="X22"/>
  <c r="V22"/>
  <c r="T22"/>
  <c r="Q22"/>
  <c r="M22"/>
  <c r="I22"/>
  <c r="D22"/>
  <c r="R21"/>
  <c r="E21"/>
  <c r="R20"/>
  <c r="D20"/>
  <c r="C20"/>
  <c r="R19"/>
  <c r="N19"/>
  <c r="D19"/>
  <c r="E19" s="1"/>
  <c r="C19"/>
  <c r="R18"/>
  <c r="D18"/>
  <c r="C18"/>
  <c r="R17"/>
  <c r="D17"/>
  <c r="C17"/>
  <c r="Q16"/>
  <c r="R16" s="1"/>
  <c r="P16"/>
  <c r="N16"/>
  <c r="M16"/>
  <c r="L16"/>
  <c r="D16"/>
  <c r="D15"/>
  <c r="C15"/>
  <c r="Z14"/>
  <c r="R14"/>
  <c r="N14"/>
  <c r="D14"/>
  <c r="E14" s="1"/>
  <c r="C14"/>
  <c r="D13"/>
  <c r="C13"/>
  <c r="R12"/>
  <c r="N12"/>
  <c r="D12"/>
  <c r="C12"/>
  <c r="E12" s="1"/>
  <c r="V11"/>
  <c r="R11"/>
  <c r="N11"/>
  <c r="J11"/>
  <c r="D11"/>
  <c r="E11" s="1"/>
  <c r="C11"/>
  <c r="V10"/>
  <c r="R10"/>
  <c r="N10"/>
  <c r="D10"/>
  <c r="E10" s="1"/>
  <c r="C10"/>
  <c r="D9"/>
  <c r="C9"/>
  <c r="D8"/>
  <c r="C8"/>
  <c r="Z7"/>
  <c r="V7"/>
  <c r="R7"/>
  <c r="N7"/>
  <c r="C7"/>
  <c r="C5" s="1"/>
  <c r="D6"/>
  <c r="C6"/>
  <c r="Y5"/>
  <c r="Y123" s="1"/>
  <c r="X5"/>
  <c r="X123" s="1"/>
  <c r="U5"/>
  <c r="V5" s="1"/>
  <c r="T5"/>
  <c r="T123" s="1"/>
  <c r="Q5"/>
  <c r="P5"/>
  <c r="M123"/>
  <c r="L5"/>
  <c r="I5"/>
  <c r="I123" s="1"/>
  <c r="H5"/>
  <c r="D5"/>
  <c r="E380" i="2"/>
  <c r="E379"/>
  <c r="E378"/>
  <c r="E377"/>
  <c r="E376"/>
  <c r="E375"/>
  <c r="E374"/>
  <c r="F373" s="1"/>
  <c r="E371"/>
  <c r="E370"/>
  <c r="E369"/>
  <c r="E368"/>
  <c r="E367"/>
  <c r="E366"/>
  <c r="E365"/>
  <c r="E364"/>
  <c r="E363"/>
  <c r="E362"/>
  <c r="E361"/>
  <c r="E359"/>
  <c r="E358"/>
  <c r="E357"/>
  <c r="E356"/>
  <c r="E355"/>
  <c r="E354"/>
  <c r="E353"/>
  <c r="E352"/>
  <c r="E351"/>
  <c r="E350"/>
  <c r="E349"/>
  <c r="E348"/>
  <c r="E347"/>
  <c r="E346"/>
  <c r="E345"/>
  <c r="E343"/>
  <c r="E342"/>
  <c r="E341"/>
  <c r="E340"/>
  <c r="E339"/>
  <c r="E337"/>
  <c r="E336"/>
  <c r="E335"/>
  <c r="E334"/>
  <c r="E333"/>
  <c r="E331"/>
  <c r="E330"/>
  <c r="E329"/>
  <c r="E327"/>
  <c r="E326"/>
  <c r="E325"/>
  <c r="E324"/>
  <c r="E322"/>
  <c r="E320"/>
  <c r="E317"/>
  <c r="E316"/>
  <c r="E315"/>
  <c r="E314"/>
  <c r="E312"/>
  <c r="E311"/>
  <c r="E310"/>
  <c r="E306"/>
  <c r="E305"/>
  <c r="E304"/>
  <c r="E302"/>
  <c r="E301"/>
  <c r="E300"/>
  <c r="E298"/>
  <c r="E297"/>
  <c r="E295"/>
  <c r="E293"/>
  <c r="E292"/>
  <c r="E290"/>
  <c r="E289"/>
  <c r="E288"/>
  <c r="E286"/>
  <c r="E285"/>
  <c r="E284"/>
  <c r="E283"/>
  <c r="E282"/>
  <c r="E281"/>
  <c r="E279"/>
  <c r="E278"/>
  <c r="E277"/>
  <c r="E276"/>
  <c r="F273"/>
  <c r="E272"/>
  <c r="E271"/>
  <c r="E270"/>
  <c r="E268"/>
  <c r="E267"/>
  <c r="E266"/>
  <c r="E264"/>
  <c r="E263"/>
  <c r="F260" s="1"/>
  <c r="E259"/>
  <c r="E258"/>
  <c r="E257"/>
  <c r="E256"/>
  <c r="E255"/>
  <c r="E252"/>
  <c r="E251"/>
  <c r="E250"/>
  <c r="E248"/>
  <c r="E247"/>
  <c r="E246"/>
  <c r="E245"/>
  <c r="E244"/>
  <c r="E236"/>
  <c r="E235"/>
  <c r="E234"/>
  <c r="E233"/>
  <c r="E232"/>
  <c r="E231"/>
  <c r="E230"/>
  <c r="F228" s="1"/>
  <c r="E227"/>
  <c r="E226"/>
  <c r="E225"/>
  <c r="E224"/>
  <c r="E223"/>
  <c r="E222"/>
  <c r="E221"/>
  <c r="E220"/>
  <c r="E219"/>
  <c r="E218"/>
  <c r="E217"/>
  <c r="E216"/>
  <c r="E213"/>
  <c r="E212"/>
  <c r="E211"/>
  <c r="E210"/>
  <c r="E209"/>
  <c r="E208"/>
  <c r="E207"/>
  <c r="E206"/>
  <c r="E205"/>
  <c r="E204"/>
  <c r="E203"/>
  <c r="E200"/>
  <c r="E199"/>
  <c r="E198"/>
  <c r="E197"/>
  <c r="E196"/>
  <c r="E195"/>
  <c r="E194"/>
  <c r="E191"/>
  <c r="E190"/>
  <c r="E189"/>
  <c r="F187"/>
  <c r="E186"/>
  <c r="E185"/>
  <c r="E184"/>
  <c r="E183"/>
  <c r="F181" s="1"/>
  <c r="E180"/>
  <c r="E179"/>
  <c r="E178"/>
  <c r="E177"/>
  <c r="E176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3"/>
  <c r="E152"/>
  <c r="F150" s="1"/>
  <c r="E149"/>
  <c r="E148"/>
  <c r="E147"/>
  <c r="E146"/>
  <c r="E145"/>
  <c r="E144"/>
  <c r="E143"/>
  <c r="E142"/>
  <c r="F140" s="1"/>
  <c r="E139"/>
  <c r="E138"/>
  <c r="E137"/>
  <c r="E136"/>
  <c r="E135"/>
  <c r="E134"/>
  <c r="E133"/>
  <c r="E132"/>
  <c r="E131"/>
  <c r="E130"/>
  <c r="E129"/>
  <c r="E128"/>
  <c r="E127"/>
  <c r="E126"/>
  <c r="E123"/>
  <c r="E122"/>
  <c r="E121"/>
  <c r="E119"/>
  <c r="E118"/>
  <c r="E117"/>
  <c r="E116"/>
  <c r="F112" s="1"/>
  <c r="E115"/>
  <c r="E114"/>
  <c r="E111"/>
  <c r="E110"/>
  <c r="E108"/>
  <c r="E105"/>
  <c r="E103"/>
  <c r="E100"/>
  <c r="E97"/>
  <c r="E95"/>
  <c r="E93"/>
  <c r="E92"/>
  <c r="E91"/>
  <c r="E90"/>
  <c r="E89"/>
  <c r="E88"/>
  <c r="E86"/>
  <c r="E85"/>
  <c r="E83"/>
  <c r="D83"/>
  <c r="C83"/>
  <c r="D82"/>
  <c r="E82" s="1"/>
  <c r="C82"/>
  <c r="D81"/>
  <c r="E81" s="1"/>
  <c r="C81"/>
  <c r="E79"/>
  <c r="E78"/>
  <c r="E77"/>
  <c r="E75"/>
  <c r="E74"/>
  <c r="E73"/>
  <c r="E69"/>
  <c r="E68"/>
  <c r="C68"/>
  <c r="E67"/>
  <c r="E66"/>
  <c r="E65"/>
  <c r="E64"/>
  <c r="E62"/>
  <c r="E61"/>
  <c r="E60"/>
  <c r="E59"/>
  <c r="E58"/>
  <c r="E57"/>
  <c r="E56"/>
  <c r="E55"/>
  <c r="E54"/>
  <c r="E49"/>
  <c r="E46"/>
  <c r="E45"/>
  <c r="E44"/>
  <c r="E43"/>
  <c r="E33"/>
  <c r="E31"/>
  <c r="E29"/>
  <c r="E28"/>
  <c r="E26"/>
  <c r="E21"/>
  <c r="E20"/>
  <c r="E12"/>
  <c r="E11"/>
  <c r="D10"/>
  <c r="E10" s="1"/>
  <c r="C10"/>
  <c r="R89" i="1" l="1"/>
  <c r="E77"/>
  <c r="R57"/>
  <c r="D57"/>
  <c r="E57" s="1"/>
  <c r="E7"/>
  <c r="E17"/>
  <c r="L22"/>
  <c r="L123" s="1"/>
  <c r="N123" s="1"/>
  <c r="E35"/>
  <c r="E46"/>
  <c r="E47"/>
  <c r="E54"/>
  <c r="E69"/>
  <c r="E94"/>
  <c r="E107"/>
  <c r="E112"/>
  <c r="D118"/>
  <c r="E118" s="1"/>
  <c r="E119"/>
  <c r="C16"/>
  <c r="E18"/>
  <c r="E38"/>
  <c r="E56"/>
  <c r="E70"/>
  <c r="E71"/>
  <c r="E89"/>
  <c r="E95"/>
  <c r="E104"/>
  <c r="C106"/>
  <c r="E106" s="1"/>
  <c r="E108"/>
  <c r="E109"/>
  <c r="C111"/>
  <c r="E114"/>
  <c r="E102"/>
  <c r="D99"/>
  <c r="E99" s="1"/>
  <c r="E5"/>
  <c r="E68"/>
  <c r="E30"/>
  <c r="E34"/>
  <c r="E36"/>
  <c r="E40"/>
  <c r="E42"/>
  <c r="E45"/>
  <c r="E51"/>
  <c r="D63"/>
  <c r="E63" s="1"/>
  <c r="E66"/>
  <c r="D73"/>
  <c r="E73" s="1"/>
  <c r="E76"/>
  <c r="E78"/>
  <c r="D93"/>
  <c r="E93" s="1"/>
  <c r="D111"/>
  <c r="E111" s="1"/>
  <c r="N28"/>
  <c r="C28"/>
  <c r="E28" s="1"/>
  <c r="C23"/>
  <c r="E23" s="1"/>
  <c r="C27"/>
  <c r="E27" s="1"/>
  <c r="D41"/>
  <c r="E41" s="1"/>
  <c r="R68"/>
  <c r="Q123"/>
  <c r="H22"/>
  <c r="J22" s="1"/>
  <c r="P22"/>
  <c r="P123" s="1"/>
  <c r="C32"/>
  <c r="E32" s="1"/>
  <c r="F124" i="2"/>
  <c r="E20" i="1"/>
  <c r="E16"/>
  <c r="Z123"/>
  <c r="J5"/>
  <c r="Z5"/>
  <c r="N27"/>
  <c r="E101"/>
  <c r="U123"/>
  <c r="V123" s="1"/>
  <c r="N5"/>
  <c r="C31"/>
  <c r="E31" s="1"/>
  <c r="E116"/>
  <c r="R5"/>
  <c r="C24"/>
  <c r="E24" s="1"/>
  <c r="C25"/>
  <c r="E25" s="1"/>
  <c r="C29"/>
  <c r="E29" s="1"/>
  <c r="C33"/>
  <c r="E33" s="1"/>
  <c r="F307" i="2"/>
  <c r="F50"/>
  <c r="D123" i="1" l="1"/>
  <c r="G123" s="1"/>
  <c r="N22"/>
  <c r="R22"/>
  <c r="H123"/>
  <c r="J123" s="1"/>
  <c r="R123"/>
  <c r="C22"/>
  <c r="E22" l="1"/>
  <c r="C123"/>
  <c r="E123" s="1"/>
</calcChain>
</file>

<file path=xl/sharedStrings.xml><?xml version="1.0" encoding="utf-8"?>
<sst xmlns="http://schemas.openxmlformats.org/spreadsheetml/2006/main" count="1921" uniqueCount="1121">
  <si>
    <t>всего</t>
  </si>
  <si>
    <t>федеральный бюджет</t>
  </si>
  <si>
    <t>гоусдарственный бюджет</t>
  </si>
  <si>
    <t>мр</t>
  </si>
  <si>
    <t>мо</t>
  </si>
  <si>
    <t>внебюджетные средсвта</t>
  </si>
  <si>
    <t>план</t>
  </si>
  <si>
    <t>факт</t>
  </si>
  <si>
    <t>%</t>
  </si>
  <si>
    <t>Обеспечение качественным жильем в МР "Горный улус" на 2012-2019 годы</t>
  </si>
  <si>
    <t xml:space="preserve"> 1.1.</t>
  </si>
  <si>
    <t>Градостроительное планирование развития территорий. Снижение административных барьеров в области строительства</t>
  </si>
  <si>
    <t>1.2.</t>
  </si>
  <si>
    <t>Переселение граждан из ветхого и аварийного жилищного фонда</t>
  </si>
  <si>
    <t xml:space="preserve"> 1.3.</t>
  </si>
  <si>
    <t>Обеспечение жильем работников бюджетной сферы</t>
  </si>
  <si>
    <t xml:space="preserve"> 1.4.</t>
  </si>
  <si>
    <t>Комплексное освоение и развитие территорий в целях жилищного строительства</t>
  </si>
  <si>
    <t xml:space="preserve"> 1.5.</t>
  </si>
  <si>
    <t>Индивидуальное жилищное строительство</t>
  </si>
  <si>
    <t xml:space="preserve"> 1.6.</t>
  </si>
  <si>
    <t>Обеспечение жильем молодых семей</t>
  </si>
  <si>
    <t xml:space="preserve"> 1.7.</t>
  </si>
  <si>
    <t>Обеспечение жильем отдельных категорий граждан</t>
  </si>
  <si>
    <t xml:space="preserve"> 1.8.</t>
  </si>
  <si>
    <t xml:space="preserve">Строительство жилищного фонда социального использования </t>
  </si>
  <si>
    <t xml:space="preserve"> 1.9.</t>
  </si>
  <si>
    <t>Повышение доступности рынка многоквартирных жилых домов</t>
  </si>
  <si>
    <t xml:space="preserve"> 1.10.</t>
  </si>
  <si>
    <t>Ипотечное кредитование молодых учителей</t>
  </si>
  <si>
    <t>Дорожное хозяйство на 2012-2019 годы</t>
  </si>
  <si>
    <t>2.1.</t>
  </si>
  <si>
    <t>Содержание и эксплуатация муниципальных автомобильных дорог "Бердигестях -Дикимдя-Ерт", "Орто-Сурт - Кептин", "Дикимдя-Эбэ", "Бердигестях-Аэропорт"</t>
  </si>
  <si>
    <t xml:space="preserve"> 2.2.</t>
  </si>
  <si>
    <t>Ремонт муниципальных межпоселковых автомобильных дорог</t>
  </si>
  <si>
    <t xml:space="preserve"> 2.3.</t>
  </si>
  <si>
    <t>Проектирование и строительство муниципальных автомобильных дорог</t>
  </si>
  <si>
    <t xml:space="preserve">Энергосбережение на территории МР "Горный улус" РС(Я) на 2010-2019 годы </t>
  </si>
  <si>
    <t>Мероприятия по энергосбережению в организациях с участием  муниципального образования и повышению энергетической эффективности этих организаций</t>
  </si>
  <si>
    <t xml:space="preserve">Развитие сельскохозяйственного производства в муниципальном районе "Горный улус" Республики Саха (Якутия) на 2012-2019 годы </t>
  </si>
  <si>
    <t xml:space="preserve"> 4.1</t>
  </si>
  <si>
    <t>Развитие животноводства</t>
  </si>
  <si>
    <t xml:space="preserve"> 4.2</t>
  </si>
  <si>
    <t>Развитие растениеводства</t>
  </si>
  <si>
    <t xml:space="preserve"> 4.3</t>
  </si>
  <si>
    <t>Развитие пищевой и перерабатывающей промышленности</t>
  </si>
  <si>
    <t xml:space="preserve"> 4.4</t>
  </si>
  <si>
    <t>Развитие мелиорации сельскохозяйственных земель</t>
  </si>
  <si>
    <t xml:space="preserve"> 4.5</t>
  </si>
  <si>
    <t>Развитие традиционных отраслей Севера</t>
  </si>
  <si>
    <t xml:space="preserve"> 4.6</t>
  </si>
  <si>
    <t>Устойчивое развитие сельских территорий</t>
  </si>
  <si>
    <t xml:space="preserve"> 4.7</t>
  </si>
  <si>
    <t>Создание общих условий функционирования сельского хозяйства</t>
  </si>
  <si>
    <t xml:space="preserve"> 4.8</t>
  </si>
  <si>
    <t>Кадровое обеспечение</t>
  </si>
  <si>
    <t xml:space="preserve"> 4.9</t>
  </si>
  <si>
    <t>Развитие кооперации и малых форм хозяйствования на селе</t>
  </si>
  <si>
    <t xml:space="preserve"> 4.10</t>
  </si>
  <si>
    <t xml:space="preserve"> Комплексное обустройство населенных пунктов, расположенных в сельской местности, объектами социальной и инженерной инфраструктуры</t>
  </si>
  <si>
    <t xml:space="preserve"> 4.11</t>
  </si>
  <si>
    <t>Грантовая поддержка местных инициатив граждан, проживающих в сельской местности</t>
  </si>
  <si>
    <t xml:space="preserve"> 4.12</t>
  </si>
  <si>
    <t>Содержание МКУ "УСХ МР "Горный улус"</t>
  </si>
  <si>
    <t>Управление муниципальной собственностью муниципальном районе "Горный улус" на 2015-2017 годы</t>
  </si>
  <si>
    <t>Управление программой</t>
  </si>
  <si>
    <t xml:space="preserve"> 1.2</t>
  </si>
  <si>
    <t>Учет муниципального имущества и формирование  муниципальной собственности на объекты капитального строительства</t>
  </si>
  <si>
    <t xml:space="preserve"> 1.3</t>
  </si>
  <si>
    <t>Управление муниципальным имуществом</t>
  </si>
  <si>
    <t xml:space="preserve"> 1.4</t>
  </si>
  <si>
    <t>Формирование муниципальной собственности на землю</t>
  </si>
  <si>
    <t xml:space="preserve"> 1.5</t>
  </si>
  <si>
    <t>Организация учета использования земель в МР "Горный улус"</t>
  </si>
  <si>
    <t>Развитие предпринимательства и туризма в Горном улусе в МР "Горный улус" на 2012-2017 годы</t>
  </si>
  <si>
    <t xml:space="preserve"> 1.1</t>
  </si>
  <si>
    <t>Предоставление грантов начинающим субъектам малого предпринимательства</t>
  </si>
  <si>
    <t>Поддержка местных товаропроизводителей</t>
  </si>
  <si>
    <t xml:space="preserve">Поддержка социально-значимых услуг </t>
  </si>
  <si>
    <t>Создание и (или) обеспечение деятельности инфраструктуры поддержки предпринимательства</t>
  </si>
  <si>
    <t>Организация массовых программ обучения</t>
  </si>
  <si>
    <t xml:space="preserve"> 1.6</t>
  </si>
  <si>
    <t>Развитие туризма</t>
  </si>
  <si>
    <t xml:space="preserve"> 1.7</t>
  </si>
  <si>
    <t>Софинансирование муниипальных инвестиционных проектов</t>
  </si>
  <si>
    <t xml:space="preserve"> 1.8</t>
  </si>
  <si>
    <t>Создание бизнес инкубатора в с. Бердигестях</t>
  </si>
  <si>
    <t xml:space="preserve"> 1.9</t>
  </si>
  <si>
    <t>Мероприятия по проведению Года предпринимательства в Горном улусе</t>
  </si>
  <si>
    <t xml:space="preserve"> 1.10</t>
  </si>
  <si>
    <t>Предоставление микрокредитов субъектам малого и среднего предпринимательства</t>
  </si>
  <si>
    <t xml:space="preserve"> 1.11</t>
  </si>
  <si>
    <t>Поддержка субъектов малого и среднего предпринимательства на организацию групп дневного времяпровождения детей дошкольного возраста и иных подобных им видов деятельности по уходу и присмотру за детьми</t>
  </si>
  <si>
    <t xml:space="preserve"> 1.12</t>
  </si>
  <si>
    <t>Формирование положительного образа предпринимателя, популяризация роли предпринимательства</t>
  </si>
  <si>
    <t>Развитие информационного общества на территории муниципального района "Горный улус" на 2014-2017 годы</t>
  </si>
  <si>
    <t>Формирование единого пространства электронного взаимодействия органов государственной власти и органов местного самоуправления,и повышение качества предоставления муниципальных услуг на основе использования информационных и телекоммуникационных технологий</t>
  </si>
  <si>
    <t xml:space="preserve"> 1 .2</t>
  </si>
  <si>
    <t>Обеспечение наибольшей открытости информации об органах местного самоуправления МР «Горный улус»  и информирование населения о деятельности органов местного самоуправления МР «Горный улус», формирование позитивного имиджа органов местного самоуправления МР «Горный улус»</t>
  </si>
  <si>
    <t>Повышение эффективности бюджетных расходов МР "Горный улус" на 2011-2013годы (2014 год)</t>
  </si>
  <si>
    <t xml:space="preserve">Участие в серии семинаров для работников в области управления муниципальными закупками  </t>
  </si>
  <si>
    <t>Проведение экспертизы проектов новых муниципальных программ, предлагаемых к реализации</t>
  </si>
  <si>
    <t xml:space="preserve">Обеспечение открытости и доступности информации о деятельности органов местного самоуправления, формируемых ими информационных ресурсах и обеспечение свободного доступа через сеть  </t>
  </si>
  <si>
    <t>Совершенствование системы мониторинга и оценки качества управления муниципальными финансами (финансового менеджмента)</t>
  </si>
  <si>
    <t>Развитие муниципальной службы в Горном улусе на 2012-2017 годы</t>
  </si>
  <si>
    <t>Аттестация муниципальных служащих</t>
  </si>
  <si>
    <t>Повышение квалификации</t>
  </si>
  <si>
    <t>Профессиональная переподготовка</t>
  </si>
  <si>
    <t>Проведение социологического опроса населения Горного улуса</t>
  </si>
  <si>
    <t>Охрана труда в Горном улусе на 2014-2017гг.</t>
  </si>
  <si>
    <t>Непрерывная подготовка работников по охране труда</t>
  </si>
  <si>
    <t>Информационное обеспечение и пропаганда охраны труда</t>
  </si>
  <si>
    <t>Управление профессиональными рисками</t>
  </si>
  <si>
    <t>Лечебно-профилактические мероприятия</t>
  </si>
  <si>
    <t>Старшее поколение на 2014-2017 годы</t>
  </si>
  <si>
    <t>Социальная защита прав и интересов старшего поколения</t>
  </si>
  <si>
    <t>Поддержка деятельности общественных организаций ветеранов</t>
  </si>
  <si>
    <t>Улучшение жилищных условий ветеранов тыла</t>
  </si>
  <si>
    <t>Обеспечение безбарьерной среды жизнедеятельности инвалидов в Горном улусе на 2012 - 2017 годы</t>
  </si>
  <si>
    <t>Установление муниципальных льгот   инвалидам и детям инвалидам</t>
  </si>
  <si>
    <t>Спортивно-культурные мероприятия для инвалидов</t>
  </si>
  <si>
    <t xml:space="preserve">Поддержка творческих способностей инвалидов </t>
  </si>
  <si>
    <t>Улусные мероприятия для инвалидов</t>
  </si>
  <si>
    <t>Обеспечение доступности инвалидов (Приобретение мобильного переносного подъемника)</t>
  </si>
  <si>
    <t>Семейная политика в Горном улусе на 2012-2017 годы</t>
  </si>
  <si>
    <t>Улучшение демографичесской ситуации</t>
  </si>
  <si>
    <t>Укрепление института семьи, возрождение и сохранение духовно-нравственных традиций семейных отношени</t>
  </si>
  <si>
    <t>Профилактика семейного  неблагополучия и социального сиротства детей</t>
  </si>
  <si>
    <t>Поддержка и создание условий для  пропаганды  семейной политики и ЗОЖ</t>
  </si>
  <si>
    <t>Повышение качества жизни малоимущих семей</t>
  </si>
  <si>
    <t>Профилактика безнадзорности и правонарушений несовершеннолетних на территории Горного улуса на 2012-2017 годы</t>
  </si>
  <si>
    <t>Организационно – управленческое и правовое обеспечение</t>
  </si>
  <si>
    <t>Социальная адаптация, реабилитация и организация досуга несовершеннолетних</t>
  </si>
  <si>
    <t>Профилактика правонарушений на территории муниципального района "Горный улус"в период  2012-2017 годы</t>
  </si>
  <si>
    <t>Молодежь Горного улуса РС (Я) на 2012-2017 годы</t>
  </si>
  <si>
    <t>Развитие инфраструктуры социальных служб для молодежи</t>
  </si>
  <si>
    <t>Профориентация, временная занятость подростков и молодежи</t>
  </si>
  <si>
    <t>Профилактика + пропаганда ЗОЖ</t>
  </si>
  <si>
    <t>Молодежные общественные инициативы</t>
  </si>
  <si>
    <t>Гражданско-патриотическое воспитание молодежи</t>
  </si>
  <si>
    <t>Развитие физической культуры и спорта в Горном улусе на 2012-2017 годы ”</t>
  </si>
  <si>
    <t>Развитие массового спорта</t>
  </si>
  <si>
    <t>Спорт высших достижений</t>
  </si>
  <si>
    <t>Детско-юношеский спорт</t>
  </si>
  <si>
    <t>Развитие национальных видов спорта</t>
  </si>
  <si>
    <t>Развитие и укрепление материально-технической базы</t>
  </si>
  <si>
    <t>Создание условий для духовно-культурного развития граждан в МР "Горный улус" на 2012-2017 годы</t>
  </si>
  <si>
    <t>Стратегическое направление "Управление программой"</t>
  </si>
  <si>
    <t>Развитие народного творчества и культурно - досуговой деятельности Горного улуса</t>
  </si>
  <si>
    <t>Развитие  библиотечного дела в Горном улусе</t>
  </si>
  <si>
    <t>Развитие музейного дела в Горном улусе</t>
  </si>
  <si>
    <t>Развития образования в МР "Горный улус" на 2012-2017 годы</t>
  </si>
  <si>
    <t>Совершенствование дошкольного образования</t>
  </si>
  <si>
    <t>Совершенствование общего образования</t>
  </si>
  <si>
    <t>Совершенствование дополнительного образования</t>
  </si>
  <si>
    <t>Совершенствование ресурсного обеспечения системы образования</t>
  </si>
  <si>
    <t>Обеспечение доступности полноценного (качественного) отдыха и оздоровления детей</t>
  </si>
  <si>
    <t xml:space="preserve">Программа комплексного развития систем коммунальной инфраструктуры
муниципального образования Горный район на 2013-2023 годы
</t>
  </si>
  <si>
    <t>Охрана окружающей природной среды МР "Горный улус" на 2017-2019 годы</t>
  </si>
  <si>
    <t>Ликвидация несанкционированных мест размещения отходов на территории МР</t>
  </si>
  <si>
    <t>Ремонт и строительство объектов на особо охраняемых природных территориях-баз, кордонов, мест отдыха итд</t>
  </si>
  <si>
    <t>Экологическое просвещение и информация</t>
  </si>
  <si>
    <t>НКО</t>
  </si>
  <si>
    <t>Всего</t>
  </si>
  <si>
    <t>Приложение 1</t>
  </si>
  <si>
    <t>Наименование программы/подпрограммы/индикатора</t>
  </si>
  <si>
    <t>Единица измерения</t>
  </si>
  <si>
    <t>План</t>
  </si>
  <si>
    <t>Факт</t>
  </si>
  <si>
    <t>Средний показатель МП</t>
  </si>
  <si>
    <t>Цель-обеспечение населения МР «Горный улус» качественным и доступным жильем</t>
  </si>
  <si>
    <t xml:space="preserve">Годовой объем ввода жилья, всего </t>
  </si>
  <si>
    <t>кв.м</t>
  </si>
  <si>
    <t>в т.ч. Многоквартирные дома</t>
  </si>
  <si>
    <t>ИЖС</t>
  </si>
  <si>
    <t>Градостроительное  планирование, развитие территорий. Снижение административных барьеров в области строительства</t>
  </si>
  <si>
    <t>Разработка  и утверждение  схемы территориального планирования МР «Горный улус»</t>
  </si>
  <si>
    <t>ед.</t>
  </si>
  <si>
    <t>Количество населенных пунктов, принявших генеральные планы</t>
  </si>
  <si>
    <t>Количество населенных пунктов, принявших правила землепользования</t>
  </si>
  <si>
    <t>Количество населенных пунктов, территория которых  обеспечена проектами планировки</t>
  </si>
  <si>
    <t>Количество населенных пунктов, территория которых  обеспечена нормативами градостроительного проектирования</t>
  </si>
  <si>
    <t>Общий объем освобожденного жилищного фонда</t>
  </si>
  <si>
    <t>Удельный вес ветхого и аварийного жилищного фонда</t>
  </si>
  <si>
    <t>Количество семей</t>
  </si>
  <si>
    <t>семей</t>
  </si>
  <si>
    <t>Ввод жилья</t>
  </si>
  <si>
    <t>Дополнительный ввод жилья</t>
  </si>
  <si>
    <t>Молодые семьи, улучшившие жилищные условия с помощью социальных выплат</t>
  </si>
  <si>
    <t>Строительство жилищного фонда социального использования</t>
  </si>
  <si>
    <t>кв.м.</t>
  </si>
  <si>
    <t>Повышение доступности рынка многоквартирных домов</t>
  </si>
  <si>
    <t>Количество молодых учителей</t>
  </si>
  <si>
    <t>чел.</t>
  </si>
  <si>
    <t>Цель-обеспечение доступности населенных пунктов и рынков сбыта производимой продукции, улучшение транспортно-эксплуатационных качеств автомобильных дорог общего пользования</t>
  </si>
  <si>
    <t>Общая протяженность автомобильных дорог общего пользования местного значения</t>
  </si>
  <si>
    <t>км.</t>
  </si>
  <si>
    <t>Протяженность автомобильных дорог общего пользования местного значения, не отвечающих нормативным требованиям</t>
  </si>
  <si>
    <t>Протяженность отремонтированных межпоселковых автодорог муниципального значения</t>
  </si>
  <si>
    <t>Протяженность построенных автодорог муниципального значвения</t>
  </si>
  <si>
    <t>Количество организаций в которых проведены энергетические обследования</t>
  </si>
  <si>
    <t>Количество организаций в которых проведены мероприятия по энергосбережнию</t>
  </si>
  <si>
    <t>Цель- достижение устойчивого развития агропромышленного комплекса</t>
  </si>
  <si>
    <t>Развитие  животноводства</t>
  </si>
  <si>
    <t>Поголовье сельскохозяйственных животных</t>
  </si>
  <si>
    <t>Крупный рогатый скот</t>
  </si>
  <si>
    <t>гол.</t>
  </si>
  <si>
    <t>в том числе коровы</t>
  </si>
  <si>
    <t>Лошади</t>
  </si>
  <si>
    <t>в том числе кобылы</t>
  </si>
  <si>
    <t>Свиньи</t>
  </si>
  <si>
    <t>в том числе маток</t>
  </si>
  <si>
    <t>Птицы</t>
  </si>
  <si>
    <t>Олени</t>
  </si>
  <si>
    <t>Искусственное осемение</t>
  </si>
  <si>
    <t>Производство продукции животноводства</t>
  </si>
  <si>
    <t>Производство мяса в живом весе</t>
  </si>
  <si>
    <t>тонн</t>
  </si>
  <si>
    <t>Сдача мяса</t>
  </si>
  <si>
    <t>Валовый надой молока</t>
  </si>
  <si>
    <t>Закуп молока</t>
  </si>
  <si>
    <t xml:space="preserve">Средний удой с 1 коровы </t>
  </si>
  <si>
    <t>кг</t>
  </si>
  <si>
    <t>Производство яиц</t>
  </si>
  <si>
    <t>тыс. штук</t>
  </si>
  <si>
    <t>Увеличение урожайности сельскохозяйственных культур</t>
  </si>
  <si>
    <t>Посевная площадь сельхозкультур</t>
  </si>
  <si>
    <t>Картофель</t>
  </si>
  <si>
    <t>га</t>
  </si>
  <si>
    <t>Овощи открытого грунта</t>
  </si>
  <si>
    <t>Овощи закрытого грунта</t>
  </si>
  <si>
    <t>Валовый сбор сельхозкультур</t>
  </si>
  <si>
    <t>цн</t>
  </si>
  <si>
    <t>Урожай сельхозкультур</t>
  </si>
  <si>
    <t>цн/га</t>
  </si>
  <si>
    <t>кг/кв.м.</t>
  </si>
  <si>
    <t>Грубые корма</t>
  </si>
  <si>
    <t>Сено</t>
  </si>
  <si>
    <t>Сенаж</t>
  </si>
  <si>
    <t>Увеличение доли местных районированных семян</t>
  </si>
  <si>
    <t>Многолетние травы</t>
  </si>
  <si>
    <t>Площадь посадки многолетних трав</t>
  </si>
  <si>
    <t>Овес</t>
  </si>
  <si>
    <t>Площадь посадки овса</t>
  </si>
  <si>
    <t>Минеральные удобрения</t>
  </si>
  <si>
    <t xml:space="preserve">Площадь внесения минеральных удобрений </t>
  </si>
  <si>
    <t>Мелиорация</t>
  </si>
  <si>
    <t>Почвообработка</t>
  </si>
  <si>
    <t>Сохранение отрасли звероводства</t>
  </si>
  <si>
    <t>Поголовье серебристо-черных лисиц во всех формах хозяйствования, на конец года</t>
  </si>
  <si>
    <t>голов</t>
  </si>
  <si>
    <t>Увеличение объема производства хлеба и хлебобулочных изделий к 2017 году до 677 тонн</t>
  </si>
  <si>
    <t>Производство хлеба и хлебобулочных изделий</t>
  </si>
  <si>
    <t>Молочная продукция</t>
  </si>
  <si>
    <t>Увеличение объема производства цельномолочной продукции к 2017 году до 1840 тонн</t>
  </si>
  <si>
    <t>Производство цельномолочной продукции (в пересчете на молоко)</t>
  </si>
  <si>
    <t>Увеличение объема производства масла сливочного к 2017 году до 75 тонн</t>
  </si>
  <si>
    <t>Производство масла сливочного</t>
  </si>
  <si>
    <t>Мясная продукция</t>
  </si>
  <si>
    <t>Увеличение объема производства мясных полуфабрикатов к 2017 году до 87 тонн</t>
  </si>
  <si>
    <t>Полуфабрикаты мясные (мясосодержащие) охлажденные, подмороженные и замороженные</t>
  </si>
  <si>
    <t>Обеспечение жильем граждан, проживающих в сельской местности, в том числе молодых семей и молодых специалистов</t>
  </si>
  <si>
    <t>семья</t>
  </si>
  <si>
    <t xml:space="preserve">Цель программы - Повышение эффективности управления муниципальным имуществом и земельными ресурсами </t>
  </si>
  <si>
    <t xml:space="preserve">Объем доходов от управления муниципальным  имуществом </t>
  </si>
  <si>
    <t>тыс.руб.</t>
  </si>
  <si>
    <t>в т.ч. объем доходов от сдачи в аренду муниципального имущества, за исключением земельных участков</t>
  </si>
  <si>
    <t>Увеличение количества муниципальных объектов капитального строительства, на которые оформлены технические и кадастровые паспорта</t>
  </si>
  <si>
    <t>ед</t>
  </si>
  <si>
    <t>Увеличение количества объектов имущества казны улуса, которые имеют стоимость</t>
  </si>
  <si>
    <t>Объем доходов от управления муниципальным  имуществом (земля)</t>
  </si>
  <si>
    <t>Увеличение количества земельных участков, поставленных на кадастровый учет для государственной регистрации права собственности муниципальных образований</t>
  </si>
  <si>
    <t>Увеличение поступления налога на землю за использование земельных участков в  бюджет</t>
  </si>
  <si>
    <t>В % к предыдущему фин.году</t>
  </si>
  <si>
    <t>Оформление земельных участков многоквартирных домов</t>
  </si>
  <si>
    <t>Предоставление земельных участков многодетным семьям от общего числа зарегистрированных многодетных семей</t>
  </si>
  <si>
    <t>Выполнение переноса данных в программу «Барс имущество»</t>
  </si>
  <si>
    <t>Цель - создание и обеспечение благоприятных условий для развития и повышения конкурентноспособности малого и среднего предпринимательства на территории МР "Горный улус"</t>
  </si>
  <si>
    <t>Количество  субъектов малого и среднего предпринимательства в расчете на 1 тыс. человек населения</t>
  </si>
  <si>
    <t>единиц</t>
  </si>
  <si>
    <t>Объем налоговых поступлений по специальным режимам в местный бюджет</t>
  </si>
  <si>
    <t>тыс. руб.</t>
  </si>
  <si>
    <t>Создание новых рабочих мест</t>
  </si>
  <si>
    <t>Количество субъектов малого и среднего предпринимательства, получивших государственную и муниципальную поддержку</t>
  </si>
  <si>
    <t>Оборот малых предприятий</t>
  </si>
  <si>
    <t>млн. руб.</t>
  </si>
  <si>
    <t>количество малых предприятий</t>
  </si>
  <si>
    <t>Среднесписочная численность работников малых предприятий</t>
  </si>
  <si>
    <t>чел</t>
  </si>
  <si>
    <t>Объем отгруженных товаров собственного производства, выполненных работ и услуг собственными силами малых и средних предприятий</t>
  </si>
  <si>
    <t>Доля предпринимателей, из числа молодежи получивших муниципальную, государственную поддержку</t>
  </si>
  <si>
    <t xml:space="preserve">Количество смсп, получивших консультационную поддержку специализированными организациями </t>
  </si>
  <si>
    <t>человек</t>
  </si>
  <si>
    <t xml:space="preserve">Количество смсп, получивших образовательную поддержку поддержку </t>
  </si>
  <si>
    <t>Количество проведенных семинаров, круглых столов для субъектов малого и среднего предпринимательства</t>
  </si>
  <si>
    <t>количество получателей муниципальной поддержки в сфере туризма</t>
  </si>
  <si>
    <t>Объем оказанных туристских услуг</t>
  </si>
  <si>
    <t>Цель - совершенствование системы муниципального управления на основе использования информационно-коммуникационных технологий, обеспечение для населения равного доступа к информационным ресурсам на уровне федеральных стандартов равенства.</t>
  </si>
  <si>
    <t>Доля органов местного самоуправления муниципального района «Горный улус» РС(Я) и подведомственных организаций, обеспечивающих размещение информации о своей деятельности на Интернет-сайтах, в соответствии со всеми требованиями федеральных и региональных нормативных правовых актов</t>
  </si>
  <si>
    <t>Количество услуг, оказываемых органами местного самоуправления в муниципальном районе «Горный улус» РС(Я) в электронном виде,</t>
  </si>
  <si>
    <t>Доля пользователей в подразделениях Администрации улуса включенных в систему  электронного документооборота</t>
  </si>
  <si>
    <t>Количество размещенных программ в сети телевидения</t>
  </si>
  <si>
    <t>выпуск</t>
  </si>
  <si>
    <t>Количество размещенных программ на радио</t>
  </si>
  <si>
    <t>Количество подписчиков газеты «Улэ кууьэ»</t>
  </si>
  <si>
    <t>тираж</t>
  </si>
  <si>
    <t>Количество опубликованных материалов, пресс-релизов (информаций в год)  Администрации МР «Горный улус» в год</t>
  </si>
  <si>
    <t>шт.</t>
  </si>
  <si>
    <t>Количество проведенных конкурсов журналистского мастерства в год</t>
  </si>
  <si>
    <t>Цель.создание условий для повышения эффективности деятельности органов местного самоуправления по выполнению муниципальных функций и обеспечению потребностей граждан и общества в муниципальных услугах, увеличению их доступности и качества.</t>
  </si>
  <si>
    <t>Отношение дефицита бюджета МР «Горный улус» к доходам без учета объема безвозмездных поступлений</t>
  </si>
  <si>
    <t>Отношение муниципального долга (за вычетом выданных гарантий) к доходам бюджета МР «Горный улус» без учета объема безвозмездных поступлений</t>
  </si>
  <si>
    <t>Отношение объема просроченной кредиторской задолженности МР «Горный улус» к расходам бюджета</t>
  </si>
  <si>
    <t>Доля расходов на обслуживание муниципального долга в общем объеме расходов бюджета МР «Горный улус»</t>
  </si>
  <si>
    <t xml:space="preserve">Удельный вес расходов бюджета МР «Горный улус», формируемых в рамках целевых программ в общем объеме расходов бюджета </t>
  </si>
  <si>
    <t>Наличие нормативного закрепления обязательности представления перечня целевых программ в составе материалов, представляемых с проектом бюджета (да - 1/нет - 0)</t>
  </si>
  <si>
    <t>Размещение информации о муниципальных финансах на специализированном сайте в сети Интернет (да - 1, нет - 0)</t>
  </si>
  <si>
    <t>Публикация в средствах массовой информации в сети Интернет результатов распределения бюджета принимаемых обязательств между принимаемыми и действующими программами (да - 1, нет - 0)</t>
  </si>
  <si>
    <t>Доля муниципальных учреждений, информация о результатах деятельности которых за отчетный год размещена в сети Интернет</t>
  </si>
  <si>
    <t>Наличие сайта в сети Интернет, имеющего функцию обратной связи с потребителями муниципальных услуг (да - 1, нет - 0)</t>
  </si>
  <si>
    <t>Наличие утвержденного бюджета МР «Горный улус» на очередной финансовый год и плановый период (да - 1, нет - 0)</t>
  </si>
  <si>
    <t>Наличие утвержденного порядка и методики планирования бюджетных ассигнований и определения предельных объемов бюджетных ассигнований, доводимых до главных распорядителей бюджетных средств в процессе составления проекта бюджета (да - 1, нет - 0)</t>
  </si>
  <si>
    <t>Наличие нормативного закрепления обязательности формирования и представления доклада об эффективности налоговых льгот в составе материалов, представляемых с проектом бюджета (да - 1/нет - 0)</t>
  </si>
  <si>
    <t>Доля объема закупок, проведенных путем состоявшихся конкурентных процедур, в общем объеме закупок</t>
  </si>
  <si>
    <t>Наличие нормативного закрепления обязательности ежегодного формирования и представления муниципального баланса объектов имущественного комплекса, включая доли в компаниях с муниципальным участием, в составе материалов, представляемых с проектом бюджета (да - 1/нет - 0)</t>
  </si>
  <si>
    <t>Публикация информации о деятельности структурных подразделений Администрации МР «Горный улус» (да - 1, нет - 0)</t>
  </si>
  <si>
    <t xml:space="preserve">Внедрение принципа «Эффективного контракта» для муниципальных служащих </t>
  </si>
  <si>
    <t>Доля муниципальных услуг по осуществлению юридически значимых действий, предоставляемых в электронной форме</t>
  </si>
  <si>
    <t>Наличие утвержденного Плана мероприятий по оптимизации сети муниципальных учреждений (да - 1, нет - 0)</t>
  </si>
  <si>
    <t>Внедрение принципа «Эффективного контракта» для муниципальных учреждений</t>
  </si>
  <si>
    <t>Проведение независимой оценки соответствия качества фактически оказанных муниципальных услуг утвержденным требованиям к качеству, изучение мнения населения о качестве оказанных муниципальных услуг (да - 1, нет - 0)</t>
  </si>
  <si>
    <t>Наличие нормативных правовых актов, регламентирующих деятельность органов внутреннего финансового контроля, в соответствие с требованиями бюджетного законодательства (да - 1, нет - 0)</t>
  </si>
  <si>
    <t>Цель - создание условий, способствующих эффективному функционированию органов местного самоуправления МР "Горный улус"</t>
  </si>
  <si>
    <t>Доля МО, принявших участие в реализации программы развития муниципальной службы</t>
  </si>
  <si>
    <t>Удовлетворенность населения деятельностью органов местного самоуправления</t>
  </si>
  <si>
    <t>Доля муниципальных служащих, прошедших аттестацию</t>
  </si>
  <si>
    <t xml:space="preserve">Удельный вес муниципальных служащих с образованием «Государственное и муниципальное управление»      </t>
  </si>
  <si>
    <t>Количество муниципальных служащих, прошедших курсы повышения квалификации</t>
  </si>
  <si>
    <t>Цель - улучшение условий охраны труда в целях снижения производственного травматизма и профессиональной заболеваемости работников организаций</t>
  </si>
  <si>
    <t>Численность работников, охваченных периодическими медицинскими осмотрами</t>
  </si>
  <si>
    <t>Удельный вес рабочих мест, на которых проведена аттестация рабочих мест по условиям труда (% от общего количества рабочих мест в Горном улусе)</t>
  </si>
  <si>
    <t>Количество руководителей и специалистов организаций, прошедших обучение и проверку знаний требований охраны труда.</t>
  </si>
  <si>
    <t>Количество проверок организаций в Горном улусе</t>
  </si>
  <si>
    <t>кол-во</t>
  </si>
  <si>
    <t>Цель - Повышение качества жизни людей старшего возраста</t>
  </si>
  <si>
    <t>Охват ветеранов войны и тыла на улусных и республиканских мероприятиях</t>
  </si>
  <si>
    <t xml:space="preserve">Количество ветеранов в общественных организациях </t>
  </si>
  <si>
    <t>Доля ветеранов получивших материальную поддержку в течении реализации межмуниципальной программы</t>
  </si>
  <si>
    <t>Цель - обеспечение наиболее полного и эффективного использования возможностей социально ориентированных НКО в решении задач социального характера посредством наращивания потенциала НКО и обеспечение максимально эффективного его использования</t>
  </si>
  <si>
    <t>Количество зарегистрированных СО НКО</t>
  </si>
  <si>
    <t>Доля средств, освоенных по состоянию на 01 января очередного финансового года</t>
  </si>
  <si>
    <t>Количество зарегистрированных в течение года СО НКО</t>
  </si>
  <si>
    <t>Доля реализованных проектов СО НКО, которым оказана финансовая помощь за счет средств местного бюджета с учетом средств субсидии, из общего количества проектов СО НКО, которым оаказана финансовая помощь</t>
  </si>
  <si>
    <t>Количество МО, в которых реализуются программы поддержки СО НКО</t>
  </si>
  <si>
    <t>Обеспечение софинансирования на организацию и проведение конкурса на предоставление субсидий СО НКО</t>
  </si>
  <si>
    <t>тыс.рб</t>
  </si>
  <si>
    <t>Количество привлеченных добровольцев при реализации проектов СО НКО</t>
  </si>
  <si>
    <t>Цель - обеспечение безбаръерной среды жизнедеятельности инвалидов, снижение уровня инвалидности, усиление социальной поддержки инвалидов, повышение эффективности реабилитации инвалидов в общество</t>
  </si>
  <si>
    <t>100% скидка на проезд маршрутного автобуса, внутри улусного центра</t>
  </si>
  <si>
    <t>100% освобождение детей-инвалидов от родительских взносов в дошкольных учреждениях</t>
  </si>
  <si>
    <t>Обеспечение индивидуальными средствами реабилитации</t>
  </si>
  <si>
    <t>Улусная спартакиада инвалидов</t>
  </si>
  <si>
    <t>Межулусная спартакиада инвалидов</t>
  </si>
  <si>
    <t>Декада инвалидов</t>
  </si>
  <si>
    <t>Декада " Белая трость"</t>
  </si>
  <si>
    <t>Участие в республиканской творческой выставке инвалидов</t>
  </si>
  <si>
    <t>Организация улусной творческой выставки</t>
  </si>
  <si>
    <t>Помощь в выпуске книг</t>
  </si>
  <si>
    <t>Республиканская спартакиада инвалидов</t>
  </si>
  <si>
    <t>Цель - обеспечение необходимых условий для реализации семьей ее функций и повышения качества жизни семьи, укрепление и развите социального института семьи, защита ее интересов и прав, выявление и решение специфических проблем семьи, затрудняющих ее жизнедеятельность</t>
  </si>
  <si>
    <t>Количество новорожденных</t>
  </si>
  <si>
    <t>Число детей, родившихся третьими и последующими</t>
  </si>
  <si>
    <t>Число зарегистрированных браков</t>
  </si>
  <si>
    <t>Число зарегистрированных разводов</t>
  </si>
  <si>
    <t>Число семей, находящихся в трудной жизненной ситуации, состоящих на учете социального учреждения</t>
  </si>
  <si>
    <t>Число детей, находящихся в трудной жизненной ситуации, состоящих на учете социального учреждения</t>
  </si>
  <si>
    <t>детей</t>
  </si>
  <si>
    <t>Количество человек, прошедших лечение от алкоголизма, из числа состоящих  на учете в учреждениях социального обслуживания семьи и детей</t>
  </si>
  <si>
    <t>Число дел о лишении родительских прав, установленных судом</t>
  </si>
  <si>
    <t>Количество предоставленных социальных услуг учреждениями социального обслуживания семьи и детей</t>
  </si>
  <si>
    <t>Количество общественных организаций в муниципальных образованиях</t>
  </si>
  <si>
    <t>Численность населения, охваченного территориями опорных центров ЗОЖ</t>
  </si>
  <si>
    <t>Количество малоимущих семей</t>
  </si>
  <si>
    <t>Цель-совершенствование комплексного подхода к решению проблем профилактики правонарушений,выявление причин и условий, способствующих совершению несовершеннолетними антиобщественных действий</t>
  </si>
  <si>
    <t>Количество детей состоящих на учете КДН и ЗП</t>
  </si>
  <si>
    <t>Количество семей состоящих на учете КДН и ЗП.</t>
  </si>
  <si>
    <t>Количество участников мероприятий по профилактике безнадзорности и правонарушений несовершеннолетних.</t>
  </si>
  <si>
    <t>Численность специалистов по работе с несовершеннолетними, состоящими на учете КДНиЗП,  прошедших курсы повышения квалификации</t>
  </si>
  <si>
    <t>Количество рейдов по соблюдению правил торговли алкогольной и табачной продукцией в торговых точках вблизи образовательных и досуговых учреждениях.</t>
  </si>
  <si>
    <t>Количество трудоустроенных родителей, состоящих на учете КДН и ЗП</t>
  </si>
  <si>
    <t xml:space="preserve">Количество участников представителей органов
и учреждений системы профилактики (КДН и
ЗП и др.) в родительских собраниях
образовательных учреждений
</t>
  </si>
  <si>
    <t>Муниципальная программа"Обеспечение правопорядка в сфере миграции на территории Горного района на 2012-2016 годы"</t>
  </si>
  <si>
    <t>Цель - повышение уровня предоставления государственных услуг, предупреждение правонарушений в сфере миграции, стабилизация миграционной обстановки в районе.</t>
  </si>
  <si>
    <t>Количество выданных паспортов РФ</t>
  </si>
  <si>
    <t>Количество проведенных проверок соблюдения миграционного законодательства</t>
  </si>
  <si>
    <t>Количество наложенных административных штрафов</t>
  </si>
  <si>
    <t>Цель - создание условий для успешной социализации и эффективной самореализации молодежи, развития потенциала молодежи в интересах развития улуса</t>
  </si>
  <si>
    <t>Численность специалистов по работе с молодежью прошедших курсы повышения квалификации</t>
  </si>
  <si>
    <t>Численность безработной молодежи</t>
  </si>
  <si>
    <t>Численность молодежи, получивших социально-психологические услуги</t>
  </si>
  <si>
    <t>Количество оказанных социально-психологических услуг</t>
  </si>
  <si>
    <t>Количество выпуска теле-радио передач по вопросам социально-психологической поддержки и по молодежной политике</t>
  </si>
  <si>
    <t>Уровень преступности, совершенное несовершеннолетними и молодежью</t>
  </si>
  <si>
    <t>-</t>
  </si>
  <si>
    <t>Количество зарегистрированных детских и молодежных организаций</t>
  </si>
  <si>
    <t>количество проведенных молодежных фестивалей мероприятий, конкурсов, смотров, бесед спартакиад, ысыахов</t>
  </si>
  <si>
    <t>количество мероприятий по гражданско-патриотическому воспитанию молодежи</t>
  </si>
  <si>
    <t>Цель-устойчивое и динамичное развитие физической культуры и спорта в Горном улусе</t>
  </si>
  <si>
    <t>Количество граждан систематически занимающихся физической культурой и спортом</t>
  </si>
  <si>
    <t>Количество медалей, завоеванных спортсменами Горного улуса на официальных соревнованиях по видам спорта в Чемпионатах Республики, спартакиадах, спортивных играх</t>
  </si>
  <si>
    <t>медалей</t>
  </si>
  <si>
    <t>Количество граждан систематически занимающихся национальными видами спорта</t>
  </si>
  <si>
    <t xml:space="preserve">Посещаемость гражданами спортивных объектов </t>
  </si>
  <si>
    <t>чел. в час</t>
  </si>
  <si>
    <t>Количество граждан занимающихся адаптивным спортом</t>
  </si>
  <si>
    <t>Цель  - комплексное развитие и реализация культурного потенциала Горного улуса, сохранение материального и нематериального культурного наследия жителей улуса</t>
  </si>
  <si>
    <t>Развитие народного творчества и культурно- досуговой деятельности Горного улуса</t>
  </si>
  <si>
    <t>Численность участников культурно-досуговых формирований и культурно-массовых мероприятий на платной основе</t>
  </si>
  <si>
    <t>тыс. чел.</t>
  </si>
  <si>
    <t>Численность детей участников культурно-досуговых формирований и культурно-массовых мероприятий на платной основе</t>
  </si>
  <si>
    <t>Развитие библиотечного дела</t>
  </si>
  <si>
    <t>Охват населения библиотечным обслуживанием</t>
  </si>
  <si>
    <t>Количество библиотек, подключенных к  Интернет</t>
  </si>
  <si>
    <t>Количество библиографических записей в сводном электронном каталоге библиотек Горного улуса, в том числе включенные в Сводный каталог библиотек России</t>
  </si>
  <si>
    <t>тыс.ед.</t>
  </si>
  <si>
    <t>Развитие музейного дела</t>
  </si>
  <si>
    <t>Доля предоставленных(во всех форматах) зрителю музейных предметов в общем количестве музейных предметов основного фонда</t>
  </si>
  <si>
    <t>Посещаемость музейных учреждений</t>
  </si>
  <si>
    <t>Выставочные проекты, осуществляемые на территории Горного улуса</t>
  </si>
  <si>
    <t>Цель - обеспечение доступности качественного образования, соответствующего требованиям социально-экономического развития Горного улуса</t>
  </si>
  <si>
    <t>Дошкольное образование</t>
  </si>
  <si>
    <t>Доля детей в возрасте от 12 месяцев до 7 лет,  охваченных  различными формами дошкольного образования</t>
  </si>
  <si>
    <t>Охват детей от 5 до 7 лет в дошкольных учреждениях</t>
  </si>
  <si>
    <t>Охват дошкольными образовательными учреждениями детей в возрасте от 3 до 7 лет</t>
  </si>
  <si>
    <t>Количество негосударственных ДОУ</t>
  </si>
  <si>
    <t>Общее образование</t>
  </si>
  <si>
    <t>Для выпускников общеобразовательных учреждений, получивших аттестат, от общего количества выпускников общеобразовательных учреждений</t>
  </si>
  <si>
    <t>Доля выпускников муниципальных общеобразовательных учреждений, сдавших единый государственный экзамен по русскому языку</t>
  </si>
  <si>
    <t>Доля выпускников муниципальных общеобразовательных учреждений, сдавших единый государственный экзамен по математике</t>
  </si>
  <si>
    <t>Доля выпускников общеобразова-тельных учреждений, поступивших в учреждения профессионального образования и ВУЗ</t>
  </si>
  <si>
    <t>Удельный вес детей-инвалидов, получающих образование на дому с использованием дистанционных образовательных технологий, от общего числа детей-инвалидов, которым это показано</t>
  </si>
  <si>
    <t>Доля детей, которым оказана поддержка в творческом развитии</t>
  </si>
  <si>
    <t>Развитие профильного, дуального, агропрофилированного образования</t>
  </si>
  <si>
    <t>Доля выпускников 9 классов, которым предоставлена возможность выбора профиля обучения, в общей численности выпускников 9 классов, проживающих в сельской местности, на удаленных и труднодоступных территориях</t>
  </si>
  <si>
    <t>Доля охвата учащихся дуальным образованием</t>
  </si>
  <si>
    <t>Доля охвата учащихся агропрофилированным образованием</t>
  </si>
  <si>
    <t>Совершествование кадрового и материально-технического обеспечения системы образования</t>
  </si>
  <si>
    <t>Доля учителей общеобразовательных учреждений, имеющих стаж педагогической работы до 10 лет, в общей численности учителей  общеобразовательных учреждений</t>
  </si>
  <si>
    <t>Доля педагогов, распространивших опыт работы на муниципальном, региональном уровнях</t>
  </si>
  <si>
    <t>Создание в общеобразовательных организациях, рсаположенных в сельской местности, условий  занятия физической культурой и спортом</t>
  </si>
  <si>
    <t>Количество общеобразовательных организаций, расположенных в сельской местности, в которых имеющиеся аудитории перепрофилированы под спортивные залы для занятия физической культурой и спортом</t>
  </si>
  <si>
    <t>шт</t>
  </si>
  <si>
    <t>Увеличение доли учащихся, занимающихся физической культурой и спортом во внеурочное время, по следующим уровням общего образования,%:</t>
  </si>
  <si>
    <t>Основное общее образование</t>
  </si>
  <si>
    <t>Среднее общее образование</t>
  </si>
  <si>
    <t>Доля детей и подростков в возрасте 6-18 лет, занимающихся в системе дополнительного образования детей, в общей численности детей и подростков в возрасте 6-18 лет</t>
  </si>
  <si>
    <t>Доля детей, находящихся в трудной жизненной ситуации, охваченных бесплатным дополнительным образованием</t>
  </si>
  <si>
    <t xml:space="preserve">Доля детей в возрасте от 5 до 18 лет, получающих дополнительное образование с использованием сертификата дополнительного образования </t>
  </si>
  <si>
    <t>Отдых и оздоровление детей</t>
  </si>
  <si>
    <t>Удельный вес численности детей, охваченных полезной деятельностью, организованным отдыхом и оздоровлением в летнее время</t>
  </si>
  <si>
    <t>Доля детей, находящихся в трудной жизненной ситуации, охваченных организованным  отдыхом и оздоровлением;</t>
  </si>
  <si>
    <t>Число построенных и реконструированных детских стационарных лагерей</t>
  </si>
  <si>
    <t>Программа "Комплексное развитие систем коммунальной инфраструктуры Горного улуса напериод до 2023 года"</t>
  </si>
  <si>
    <t>Цель - качественное и надежное обеспечение коммунальными услугами потребителей</t>
  </si>
  <si>
    <t>Водоотведение</t>
  </si>
  <si>
    <t>Продолжительность (бесперебойность) поставки товаров и услуг</t>
  </si>
  <si>
    <t>час/день</t>
  </si>
  <si>
    <t>Протяженность сетей</t>
  </si>
  <si>
    <t>км</t>
  </si>
  <si>
    <t>Износ сетей водоотведения</t>
  </si>
  <si>
    <t>Износ оборудования</t>
  </si>
  <si>
    <t>Соответствие качества очистки стоков установленным требованиям</t>
  </si>
  <si>
    <t>Доля потребителей в жилых домах, обеспеченных доступом к централизованной коммунальной инфраструктуре</t>
  </si>
  <si>
    <t>Индекс нового строительства</t>
  </si>
  <si>
    <t>Удельное водоотведение</t>
  </si>
  <si>
    <r>
      <t>м</t>
    </r>
    <r>
      <rPr>
        <vertAlign val="superscript"/>
        <sz val="9"/>
        <color indexed="8"/>
        <rFont val="Times New Roman"/>
        <family val="1"/>
        <charset val="204"/>
      </rPr>
      <t>3</t>
    </r>
    <r>
      <rPr>
        <sz val="9"/>
        <color indexed="8"/>
        <rFont val="Times New Roman"/>
        <family val="1"/>
        <charset val="204"/>
      </rPr>
      <t>/чел.</t>
    </r>
  </si>
  <si>
    <t>Водоснабжение</t>
  </si>
  <si>
    <t>Уровень потерь</t>
  </si>
  <si>
    <t>Коэффициент потерь</t>
  </si>
  <si>
    <r>
      <t>тыс. м</t>
    </r>
    <r>
      <rPr>
        <vertAlign val="superscript"/>
        <sz val="9"/>
        <color indexed="8"/>
        <rFont val="Times New Roman"/>
        <family val="1"/>
        <charset val="204"/>
      </rPr>
      <t>3</t>
    </r>
    <r>
      <rPr>
        <sz val="9"/>
        <color indexed="8"/>
        <rFont val="Times New Roman"/>
        <family val="1"/>
        <charset val="204"/>
      </rPr>
      <t>/км</t>
    </r>
  </si>
  <si>
    <t>Износ сетей  водоснабжения</t>
  </si>
  <si>
    <t>Удельный вес сетей, нуждающихся в замене</t>
  </si>
  <si>
    <t>Обеспеченность общедомовыми приборами учета</t>
  </si>
  <si>
    <t>Соответствие качества воды установленным требованиям</t>
  </si>
  <si>
    <t>Удельное водопотребление</t>
  </si>
  <si>
    <r>
      <t>м</t>
    </r>
    <r>
      <rPr>
        <vertAlign val="superscript"/>
        <sz val="9"/>
        <color indexed="8"/>
        <rFont val="Times New Roman"/>
        <family val="1"/>
        <charset val="204"/>
      </rPr>
      <t>3</t>
    </r>
    <r>
      <rPr>
        <sz val="9"/>
        <color indexed="8"/>
        <rFont val="Times New Roman"/>
        <family val="1"/>
        <charset val="204"/>
      </rPr>
      <t>/чел. в год</t>
    </r>
  </si>
  <si>
    <t>Производительность труда</t>
  </si>
  <si>
    <r>
      <t>тыс. м</t>
    </r>
    <r>
      <rPr>
        <vertAlign val="superscript"/>
        <sz val="9"/>
        <color indexed="8"/>
        <rFont val="Times New Roman"/>
        <family val="1"/>
        <charset val="204"/>
      </rPr>
      <t>3</t>
    </r>
    <r>
      <rPr>
        <sz val="9"/>
        <color indexed="8"/>
        <rFont val="Times New Roman"/>
        <family val="1"/>
        <charset val="204"/>
      </rPr>
      <t>/чел.</t>
    </r>
  </si>
  <si>
    <t>Эффективность использования энергии (энергоемкость производства)</t>
  </si>
  <si>
    <r>
      <t>кВт•ч/м</t>
    </r>
    <r>
      <rPr>
        <vertAlign val="superscript"/>
        <sz val="9"/>
        <color indexed="8"/>
        <rFont val="Times New Roman"/>
        <family val="1"/>
        <charset val="204"/>
      </rPr>
      <t>3</t>
    </r>
  </si>
  <si>
    <t>Утилизация ТБО (захоронение)</t>
  </si>
  <si>
    <t>Продолжительность оказания услуг</t>
  </si>
  <si>
    <t>Час/день</t>
  </si>
  <si>
    <t>Соответствие качества утилизации ТБО установленным требованиям</t>
  </si>
  <si>
    <t>Коэффициент заполняемости полигона</t>
  </si>
  <si>
    <t>Обеспечение инструментального контроля</t>
  </si>
  <si>
    <t>Объем реализации товаров и услуг</t>
  </si>
  <si>
    <r>
      <t>м</t>
    </r>
    <r>
      <rPr>
        <vertAlign val="superscript"/>
        <sz val="9"/>
        <color indexed="8"/>
        <rFont val="Times New Roman"/>
        <family val="1"/>
        <charset val="204"/>
      </rPr>
      <t>3</t>
    </r>
  </si>
  <si>
    <t>Теплоснабжение</t>
  </si>
  <si>
    <t>Аварийность системы</t>
  </si>
  <si>
    <t>ед./км</t>
  </si>
  <si>
    <t>Гкал/км</t>
  </si>
  <si>
    <t>Износ сетей теплоснабжения</t>
  </si>
  <si>
    <t>Протяженность заменяемых сетей теплоснабжения</t>
  </si>
  <si>
    <t>Общая протяженность сетей теплоснабжения</t>
  </si>
  <si>
    <t>Износ котельного оборудования теплоснабжения</t>
  </si>
  <si>
    <t>Уровень загрузки производственных мощностей</t>
  </si>
  <si>
    <t>Обеспеченность приборами учета</t>
  </si>
  <si>
    <t>Доля потребителей в жилых домах, обеспеченных доступом к услуге</t>
  </si>
  <si>
    <t>Доля расходов на оплату услуг в совокупном доходе населения</t>
  </si>
  <si>
    <t>Уровень сбора платежей</t>
  </si>
  <si>
    <t>Эффективность использования топлива угольных котельных</t>
  </si>
  <si>
    <t>кг.у.т./Гкал</t>
  </si>
  <si>
    <t>Эффективность использования топлива нефтяных котельных</t>
  </si>
  <si>
    <t>Эффективность использования топлива газовых котельных</t>
  </si>
  <si>
    <t>Эффективность использования воды</t>
  </si>
  <si>
    <r>
      <t>м</t>
    </r>
    <r>
      <rPr>
        <vertAlign val="superscript"/>
        <sz val="9"/>
        <color indexed="8"/>
        <rFont val="Times New Roman"/>
        <family val="1"/>
        <charset val="204"/>
      </rPr>
      <t>3</t>
    </r>
    <r>
      <rPr>
        <sz val="9"/>
        <color indexed="8"/>
        <rFont val="Times New Roman"/>
        <family val="1"/>
        <charset val="204"/>
      </rPr>
      <t>/Гкал</t>
    </r>
  </si>
  <si>
    <t>Эффективность использования электрической энергии</t>
  </si>
  <si>
    <t>кВт∙ч/Гкал</t>
  </si>
  <si>
    <t>Расход электроэнергии</t>
  </si>
  <si>
    <t>тыс. кВт</t>
  </si>
  <si>
    <t>Выработка</t>
  </si>
  <si>
    <t>Гкал</t>
  </si>
  <si>
    <t>Электроснабжение</t>
  </si>
  <si>
    <t>Уровень потерь % к отпуску в сеть</t>
  </si>
  <si>
    <t>фактический уровень потерях в сетях</t>
  </si>
  <si>
    <t>тыс. кВт∙ч.</t>
  </si>
  <si>
    <t>тыс. кВт∙ч./км</t>
  </si>
  <si>
    <t>Износ системы</t>
  </si>
  <si>
    <t>Обеспеченность приборами учета электроэнергии</t>
  </si>
  <si>
    <t>Индекс нового строительства сетей электроснабжения</t>
  </si>
  <si>
    <t>Индекс нового строительства дизельных электростанций</t>
  </si>
  <si>
    <t xml:space="preserve">Количество ликвидированных несанкционированных мест размещения отходов </t>
  </si>
  <si>
    <t>Установка баннеров</t>
  </si>
  <si>
    <t>Изготовление буклетов</t>
  </si>
  <si>
    <t xml:space="preserve">Количество выходов в СМИ (радио, тв, газета) </t>
  </si>
  <si>
    <t>Количество участников акции "Природа и мы"</t>
  </si>
  <si>
    <t>Плата за негативное воздействие на окружающую среду</t>
  </si>
  <si>
    <t>Взимание штрафов</t>
  </si>
  <si>
    <t>балл</t>
  </si>
  <si>
    <t xml:space="preserve">Обеспечение качественным жильем </t>
  </si>
  <si>
    <t xml:space="preserve"> Дорожное хозяйство МР "Горный улус"</t>
  </si>
  <si>
    <t>Энергосбережение на территории МР "Горный улус"</t>
  </si>
  <si>
    <t>Развитие сельского хозяйства</t>
  </si>
  <si>
    <t>Управление собственностью МР "Горный улус"</t>
  </si>
  <si>
    <t>Развитие предпринимательства и туризма МР "Горный улус"</t>
  </si>
  <si>
    <t>Развитие информационного общества</t>
  </si>
  <si>
    <t xml:space="preserve">Повышение эффективности бюджетных расходов </t>
  </si>
  <si>
    <t>Развитие муниципальной службы</t>
  </si>
  <si>
    <t>Охрана труда</t>
  </si>
  <si>
    <t>Старшее поколение МР "Горный улус"</t>
  </si>
  <si>
    <t>Безбарьерная среда в МР "Горный улус"</t>
  </si>
  <si>
    <t>Семейная политика в Горном улусе</t>
  </si>
  <si>
    <t xml:space="preserve">Профилактика безнадзорности и правонарушений несовершеннолетних </t>
  </si>
  <si>
    <t>Профилактика правонарушений на территории МР "Горный улус"</t>
  </si>
  <si>
    <t>Молодежь Горного улуса</t>
  </si>
  <si>
    <t>Физическая культура и спорт</t>
  </si>
  <si>
    <t>Создание условий для культурно-духовного развития граждан Горного улуса</t>
  </si>
  <si>
    <t>"Развитие образования МР "Горный улус"</t>
  </si>
  <si>
    <t>охрана окружающей среды</t>
  </si>
  <si>
    <r>
      <t>=&gt; эффективную - при 80 &lt;=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&lt;= 100;</t>
    </r>
  </si>
  <si>
    <r>
      <t>=&gt; умеренно эффективную - при 60 &lt;=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&lt;= 80;</t>
    </r>
  </si>
  <si>
    <r>
      <t>=&gt; недостаточно эффективную - при 40 &lt;=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&lt;= 60;</t>
    </r>
  </si>
  <si>
    <r>
      <t>=&gt; неэффективную - при Э</t>
    </r>
    <r>
      <rPr>
        <vertAlign val="subscript"/>
        <sz val="10"/>
        <rFont val="Times New Roman"/>
        <family val="1"/>
        <charset val="204"/>
      </rPr>
      <t>кол.</t>
    </r>
    <r>
      <rPr>
        <sz val="10"/>
        <rFont val="Times New Roman"/>
        <family val="1"/>
        <charset val="204"/>
      </rPr>
      <t>&lt; 40.</t>
    </r>
  </si>
  <si>
    <t xml:space="preserve">Оценка эффективности реализации муниципальных программ МР "Горный улус" за 2017г. </t>
  </si>
  <si>
    <t>Исполнение целевых индикаторов для оценки эффективности реализации муниципальных программ Горного улуса по состоянию                                                                                       на 01 января  2018 года</t>
  </si>
  <si>
    <t>2017 год</t>
  </si>
  <si>
    <t>Финансирование муниципальных программ за 2017год по МР "Горный улус"</t>
  </si>
  <si>
    <t>Итого</t>
  </si>
  <si>
    <t>Управление</t>
  </si>
  <si>
    <t>Предусмотрено по программе на 2017 год</t>
  </si>
  <si>
    <t>Утверждено (уточнено) в бюджете на 2017 год (тыс.руб.)</t>
  </si>
  <si>
    <t>% финансров.программ за отч.период</t>
  </si>
  <si>
    <t>Кассовые расходы за 2017 год (тыс.руб.)</t>
  </si>
  <si>
    <t>ФБ</t>
  </si>
  <si>
    <t>РБ</t>
  </si>
  <si>
    <t>МР</t>
  </si>
  <si>
    <t>МО</t>
  </si>
  <si>
    <t>ВБ</t>
  </si>
  <si>
    <t>ВСЕГО</t>
  </si>
  <si>
    <t>1.1.</t>
  </si>
  <si>
    <t>Подготовка и утверждение документов по планировке территорий муниципальных образований</t>
  </si>
  <si>
    <t>Разработка местных нормативов градостроительного проектирования муниципальных образований</t>
  </si>
  <si>
    <t>Переселение граждан из аварийного жилищного фонда с использованием средств финансовой поддержки Фонда содействия реформированию жилищно-коммунального хозяйства (в рамках реализации республиканских адресных программ)</t>
  </si>
  <si>
    <t>1.3.</t>
  </si>
  <si>
    <t>Предоставление работникам бюджетной сферы социальных выплат на приобретение жилья на первичном рынке недвижимости</t>
  </si>
  <si>
    <t>1.4.</t>
  </si>
  <si>
    <t>Реализация проектов комплексного освоения и развития территорий в целях жилищного строительства</t>
  </si>
  <si>
    <t>1.5.</t>
  </si>
  <si>
    <t>Предоставление кредитных (заемных) средств гражданам на строительство индивидуального жилья сроком до 10 лет</t>
  </si>
  <si>
    <t>Выделение средств в виде капитальных вложений на обустройство зон индивидуальной жилой застройки</t>
  </si>
  <si>
    <t>1.6.</t>
  </si>
  <si>
    <t>Предоставление молодым семьям-участникам подпрограммы социальных выплат на приобретение жилья эконом-класса или строительство индивидуального жилого дома эконом-класса</t>
  </si>
  <si>
    <t>1.7.</t>
  </si>
  <si>
    <t xml:space="preserve">Предоставление гражданам, пострадавших от воздействия радиационных аварий и катастроф и приравненных к ним лицам социальных выплат посредством государственных жилищных сертификатов на приобретение жилья </t>
  </si>
  <si>
    <t xml:space="preserve">Обеспечение жильем граждан-ветеранов боевых действий, инвалидов и семей, имеющих детей-инвалидов </t>
  </si>
  <si>
    <t>Обеспечение жильем многодетных семей, имеющих 5 и более несовершеннолетних детей</t>
  </si>
  <si>
    <t>1.8.</t>
  </si>
  <si>
    <t>Строительство многоквартирных жилых домов социального использования</t>
  </si>
  <si>
    <t>1.9.</t>
  </si>
  <si>
    <t>Предоставление участникам подпрограммы социальных выплат на приобретение жилья на первичном рынке недвижимости</t>
  </si>
  <si>
    <t>1.10.</t>
  </si>
  <si>
    <t>Предоставление участникам подпрограммы ипотечного кредитования молодых учителей</t>
  </si>
  <si>
    <t>Развитие промышленности на территории МР "Горный улус" РС(Я) на период 2012-2016годы и основные направления до 2020 года</t>
  </si>
  <si>
    <t>3.1.</t>
  </si>
  <si>
    <t>Пищевая и перерабатывающая промышленность</t>
  </si>
  <si>
    <t>3.2.</t>
  </si>
  <si>
    <t>Производство бутылированной питьевой воды</t>
  </si>
  <si>
    <t>3.3.</t>
  </si>
  <si>
    <t>Развитие лесопромышленного комплекса</t>
  </si>
  <si>
    <t>Строительство автодорог</t>
  </si>
  <si>
    <t>Приобретение техники и лесоперерабатывающего оборудования</t>
  </si>
  <si>
    <t>Приобретение оборудования для производства биотоплива (пеллета)</t>
  </si>
  <si>
    <t>Приобретение технологического оборудования для организации цеха по производству домокомплектов</t>
  </si>
  <si>
    <t>2.2.</t>
  </si>
  <si>
    <t>6.2.1.</t>
  </si>
  <si>
    <t>Капитальный ремонт автомобильной дороги местного значения "Орто-Сурт - Кептин"</t>
  </si>
  <si>
    <t>2.3.</t>
  </si>
  <si>
    <t>Ремонт и благоустройство дворовых территорий многоквартирных домов и проездов к ним</t>
  </si>
  <si>
    <t>2.4.</t>
  </si>
  <si>
    <t>Ремонт внутрипоселковых дорог населенных пунктов</t>
  </si>
  <si>
    <t>2.5.</t>
  </si>
  <si>
    <t>6.5.1.</t>
  </si>
  <si>
    <t>Проектирование строительства моста через р.Сиэгэннээх на муниципальной автомобильной дороге "Орто-Сурт - Кептин"</t>
  </si>
  <si>
    <t>6.5.2.</t>
  </si>
  <si>
    <t>Строительство муниципальной автомобильной дороги V категории "Орто-Сурт - Кептин" (II очередь)</t>
  </si>
  <si>
    <t xml:space="preserve">Организационные мероприятия по энергосбережению и повышению энергетической эффективности жилищного фонда </t>
  </si>
  <si>
    <t>Проведение энергетических обследований, включая диагностику оптимальности структуры потребления энергетических ресурсов</t>
  </si>
  <si>
    <t>ТМероприятия по энергосбережению и повышению энергетической эффективности систем коммунальной инфраструктуры</t>
  </si>
  <si>
    <t>Модернизация котельных с использованием энергоэффективного оборудования с высоким коэффициентом полезного действия</t>
  </si>
  <si>
    <t>Строительство тепловых сетей с использованием энергоэффективных технологий</t>
  </si>
  <si>
    <t>Проведение мероприятий по повышению энергетической эффективности объектов наружного освещения и рекламы, в том числе направленных на замену светильников уличного освещения на энергоффективные; замену неизолированных проводов на самонесущие изолированные провода, кабельные линии; установку светодиодных ламп</t>
  </si>
  <si>
    <t>Оснащение зданий, строений, сооружений приборами учета используемых энергетических ресурсов</t>
  </si>
  <si>
    <t>4.1.</t>
  </si>
  <si>
    <t>4.1.1.</t>
  </si>
  <si>
    <t>Строительство и модернизация животноводческих объектов, совершенствование технологии производства продукции животноводства</t>
  </si>
  <si>
    <t>Строительство коровников</t>
  </si>
  <si>
    <t>Ремонт, техническое перевооружение, электрификация сайылыков</t>
  </si>
  <si>
    <t>Материально-техническое обеспечение коровников</t>
  </si>
  <si>
    <t>Мероприятия по электрификации объектов животноводства</t>
  </si>
  <si>
    <t>Строительство конебаз. Материально-техническое обеспечение.</t>
  </si>
  <si>
    <t>4.1.2.</t>
  </si>
  <si>
    <t>Поддержка племенного животноводства</t>
  </si>
  <si>
    <t>Мероприятия по искусственному осеменению</t>
  </si>
  <si>
    <t>Создание пункта (лаборатории) искусственного осеменения</t>
  </si>
  <si>
    <t>Приобретение племенных КРС (включая транспортные расходы)</t>
  </si>
  <si>
    <t>4.1.3.</t>
  </si>
  <si>
    <t>Углубление специализации животноводческих хозяйств, улучшение структуры стада, сохранение традиционных отраслей</t>
  </si>
  <si>
    <t>Поддержка скотоводства</t>
  </si>
  <si>
    <t>Стимулирование прироста поголовья КРС</t>
  </si>
  <si>
    <t>Поддержка табунного коневодства</t>
  </si>
  <si>
    <t>Поддержка свиноводческих хозяйств</t>
  </si>
  <si>
    <t>Поддержка ведения сайылычного хозяйства</t>
  </si>
  <si>
    <t>Финансовое обеспечение (возмещение) затрат на выход крупного рогатого скота в летники</t>
  </si>
  <si>
    <t>4.1.4.</t>
  </si>
  <si>
    <t>Финансовое обеспечение затрат в связи с производством продукции скотоводства</t>
  </si>
  <si>
    <t>Проведение мероприятий по обеспечению зимовки скота и лошадей</t>
  </si>
  <si>
    <t>4.2.</t>
  </si>
  <si>
    <t>4.2.1.</t>
  </si>
  <si>
    <t>Поддержание почвенного плодородия</t>
  </si>
  <si>
    <t>Вовлечение в сельскохозяйственный оборот неиспользуемых сенокосных угодий</t>
  </si>
  <si>
    <t xml:space="preserve">Внесение минеральных удобрений </t>
  </si>
  <si>
    <t>Приобретение ГСМ</t>
  </si>
  <si>
    <t>Возмещение затрат на проведение комплекса агротехнологических работ, повышение уровня экологической безопасности СХП, повышение плодородия и качества почв, поступающих из средств ФБ</t>
  </si>
  <si>
    <t>4.2.2.</t>
  </si>
  <si>
    <t>Техническая модернизация основных фондов</t>
  </si>
  <si>
    <t xml:space="preserve">Приобретение сельскохозяйственной техники </t>
  </si>
  <si>
    <t>Возмещение затрат на строительство изгороди</t>
  </si>
  <si>
    <t>4.2.3.</t>
  </si>
  <si>
    <t>Повышение урожайности сельскохозяйственных культур</t>
  </si>
  <si>
    <t>Поддержка производства картофеля</t>
  </si>
  <si>
    <t>Поддержка производства овощей открытого грунта</t>
  </si>
  <si>
    <t>Строительство склада овощей</t>
  </si>
  <si>
    <t>Строительство станции летнего водопровода</t>
  </si>
  <si>
    <t>4.2.4.</t>
  </si>
  <si>
    <t>Поддержка развития семеноводства</t>
  </si>
  <si>
    <t>Поддержка посева кормовых культур</t>
  </si>
  <si>
    <t>Завоз семян</t>
  </si>
  <si>
    <t>4.2.5.</t>
  </si>
  <si>
    <t>Транспортные расходы по перевозке кормов</t>
  </si>
  <si>
    <t>4.2.6.</t>
  </si>
  <si>
    <t>Возмещение затрат на приобретение сена пострадавшим от пожара</t>
  </si>
  <si>
    <t>4.2.7.</t>
  </si>
  <si>
    <t>Организация мобильных бриргад</t>
  </si>
  <si>
    <t>4.2.8.</t>
  </si>
  <si>
    <t>Строительство силосных ям</t>
  </si>
  <si>
    <t>4.3.</t>
  </si>
  <si>
    <t>4.3.1.</t>
  </si>
  <si>
    <t>Поддержка производства и переработки продукции скотоводства</t>
  </si>
  <si>
    <t>4.3.1.1.</t>
  </si>
  <si>
    <t>Финансовое обеспечение (возмещение) затрат по производству и переработки продукции скотоводства</t>
  </si>
  <si>
    <t>4.3.1.2.</t>
  </si>
  <si>
    <t>Выполнение отдельных государственных полномочий на поддержку производства и переработки продукции скотоводства (на выплату субсидии на 1 кг реализованного и (или) отгруженного на собственную переработку молока)</t>
  </si>
  <si>
    <t>4.3.1.3.</t>
  </si>
  <si>
    <t>Выполнение отдельных государственных полномочий на поддержку производства и переработки продукции скотоводства</t>
  </si>
  <si>
    <t>4.3.2.</t>
  </si>
  <si>
    <t>Возмещение части затрат по производству кобыльего молока</t>
  </si>
  <si>
    <t>4.3.3.</t>
  </si>
  <si>
    <t>Техническое перевооружение и модернизация производства</t>
  </si>
  <si>
    <t>4.3.4.</t>
  </si>
  <si>
    <t>Возмещение части затрат по строительству убойного пункта</t>
  </si>
  <si>
    <t>4.3.5.</t>
  </si>
  <si>
    <t>Поддержка единого заготовителя</t>
  </si>
  <si>
    <t>4.3.6.</t>
  </si>
  <si>
    <t>Выкуп КРС</t>
  </si>
  <si>
    <t>4.4.</t>
  </si>
  <si>
    <t>4.4.1.</t>
  </si>
  <si>
    <t>Предотвращение выбытия из сельскохозяйственного оборота сельскохозяйственных угодий (КУЛ и ПУЛ)</t>
  </si>
  <si>
    <t>4.4.2.</t>
  </si>
  <si>
    <t>Строительство (реконструкция) мелиоративных объектов и отдельно стоящих гидротехнических сооружений</t>
  </si>
  <si>
    <t>4.5.</t>
  </si>
  <si>
    <t>4.5.1.</t>
  </si>
  <si>
    <t>Поддержка северного оленеводства</t>
  </si>
  <si>
    <t>Создание условий труда для оленеводческих бригад</t>
  </si>
  <si>
    <t>Стимулирование увеличения поголовья оленей</t>
  </si>
  <si>
    <t>Материально-техническое обеспечение оленеводства</t>
  </si>
  <si>
    <t>4.5.2.</t>
  </si>
  <si>
    <t>Поддержка производства продукции отрасли оленеводства, товаров народного промысла</t>
  </si>
  <si>
    <t>4.5.3.</t>
  </si>
  <si>
    <t>Возмещение затрат на прведение обязательной 2-х разовой корализации оленей</t>
  </si>
  <si>
    <t>4.5.4.</t>
  </si>
  <si>
    <t>Стмулирование отрасли звероводства</t>
  </si>
  <si>
    <t>4.5.5.</t>
  </si>
  <si>
    <t>Регулирование численности волков</t>
  </si>
  <si>
    <t>4.6.</t>
  </si>
  <si>
    <t>4.6.1.</t>
  </si>
  <si>
    <t>Предоставление социальных выплат на строительство (приобретение) жилья гражданам и молодым семьям проживающим в сельской местности</t>
  </si>
  <si>
    <t>4.7.</t>
  </si>
  <si>
    <t>4.7.1.</t>
  </si>
  <si>
    <t>Возмещение части затрат по уплате процентов по краткосрочным кредитам и займам</t>
  </si>
  <si>
    <t>4.7.2.</t>
  </si>
  <si>
    <t>Возмещение части затрат по уплате процентов по инвестиционным кредитам и займам (фин оздоровление)</t>
  </si>
  <si>
    <t>4.8.</t>
  </si>
  <si>
    <t>4.8.1.</t>
  </si>
  <si>
    <t>Развитие менеджмента в сельском хозяйстве</t>
  </si>
  <si>
    <t>4.8.2.</t>
  </si>
  <si>
    <t>Организация повышения квалификации специалистов АПК улуса на курсах и в высших учебных заведениях</t>
  </si>
  <si>
    <t>4.9.</t>
  </si>
  <si>
    <t>4.9.1.</t>
  </si>
  <si>
    <t>Поддержка начинающих фермеров</t>
  </si>
  <si>
    <t>4.9.2.</t>
  </si>
  <si>
    <t>Развитие семейных животноводчеких ферм на базе КФХ</t>
  </si>
  <si>
    <t>4.9.3.</t>
  </si>
  <si>
    <t>Возмещение части затрат по уплате процентов по кредитам и займам, привлекаемым малыми формами хозяйствования</t>
  </si>
  <si>
    <t>4.10.</t>
  </si>
  <si>
    <t>4.10.1.</t>
  </si>
  <si>
    <t>Развитие газификации в сельской местности</t>
  </si>
  <si>
    <t>4.10.2.</t>
  </si>
  <si>
    <t>Развитие водоснабжения в сельской местности</t>
  </si>
  <si>
    <t>4.10.3.</t>
  </si>
  <si>
    <t>Развитие сети общеобразовательных учреждений в сельской местности*</t>
  </si>
  <si>
    <t>4.10.4.</t>
  </si>
  <si>
    <t>Развитие сети фельдшерско-акушерских пунктов и (или) офисов врачей общей практики в сельской местности*</t>
  </si>
  <si>
    <t>4.10.5.</t>
  </si>
  <si>
    <t>Развитие сети плоскостных спортивных сооружений в сельской местности*</t>
  </si>
  <si>
    <t>4.10.6.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</si>
  <si>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</si>
  <si>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4.11.</t>
  </si>
  <si>
    <t>4.12.</t>
  </si>
  <si>
    <t>4.12.1.</t>
  </si>
  <si>
    <t>Содержание муниципального служащего</t>
  </si>
  <si>
    <t>4.12.2.</t>
  </si>
  <si>
    <t>Содержание муниципального учреждения</t>
  </si>
  <si>
    <t>4.12.3.</t>
  </si>
  <si>
    <t>Муниципальные мероприятия</t>
  </si>
  <si>
    <t>4.12.4.</t>
  </si>
  <si>
    <t>Республиканские мероприятия</t>
  </si>
  <si>
    <t>4.12.5.</t>
  </si>
  <si>
    <t>Содержание ведущего специалиста</t>
  </si>
  <si>
    <t>4.12.6.</t>
  </si>
  <si>
    <t>Транспорные расходы</t>
  </si>
  <si>
    <t>4.12.7.</t>
  </si>
  <si>
    <t>Прочие затраты</t>
  </si>
  <si>
    <t>4.12.8.</t>
  </si>
  <si>
    <t>Приобретение материальных запасов (ГСМ, запчасти)</t>
  </si>
  <si>
    <t>4.12.9.</t>
  </si>
  <si>
    <t>Финансовое обеспечение (возмещение) затрат на проведение мероприятий республиканского масштаба</t>
  </si>
  <si>
    <t>7.1.</t>
  </si>
  <si>
    <t>7.2.</t>
  </si>
  <si>
    <t>Проведение технической инвентаризации объектов недвижимости казны и муниципальных  учреждений, находящихся в муниципальной собственности</t>
  </si>
  <si>
    <t>Информационно-техническое обеспечение</t>
  </si>
  <si>
    <t>Содержание, учет имущества</t>
  </si>
  <si>
    <t>7.3.</t>
  </si>
  <si>
    <t>Обеспечение прозрачности и публичности деятельности</t>
  </si>
  <si>
    <t>Оценка имущества для принятия управленческих решений</t>
  </si>
  <si>
    <t xml:space="preserve">Совершенствование управления муниципальным имуществом МР "Горный улус </t>
  </si>
  <si>
    <t>7.4.</t>
  </si>
  <si>
    <t>Межевание и оценка земельных участков</t>
  </si>
  <si>
    <t>7.5.</t>
  </si>
  <si>
    <t>Материально-техническое обеспечение</t>
  </si>
  <si>
    <t>Проведение обучения специалистов работе со специальным программным обеспечением для осуществления учета использования земель</t>
  </si>
  <si>
    <t>8.1.</t>
  </si>
  <si>
    <t>8.2.</t>
  </si>
  <si>
    <t>8.2.1.</t>
  </si>
  <si>
    <t xml:space="preserve">Поддержка местных товаропроизводителей </t>
  </si>
  <si>
    <t>8.2.2.</t>
  </si>
  <si>
    <t>Предоставление субсиий субъектам малого и среднего предпринимательства на возмещение затрат строительства ферм молочного направления</t>
  </si>
  <si>
    <t>8.2.3.</t>
  </si>
  <si>
    <t>Предоставление субсидий субъектам малого и среднего предпринимательства на возмещение затрат на развитие кормопроизводства</t>
  </si>
  <si>
    <t>8.2.4.</t>
  </si>
  <si>
    <t>Предоставление субсидий субъектам малого и среднего предпринимательства на возмещение затрат</t>
  </si>
  <si>
    <t>8.3.</t>
  </si>
  <si>
    <t>8.3.1.</t>
  </si>
  <si>
    <t>8.3.2.</t>
  </si>
  <si>
    <t>Создание мультисервисного центра поддержки предпринимательства</t>
  </si>
  <si>
    <t>8.4.</t>
  </si>
  <si>
    <t>8.4.1.</t>
  </si>
  <si>
    <t>Обеспечение деятельности МБУ "Центр поддержки предпринимательства Горного улуса"</t>
  </si>
  <si>
    <t>8.5.</t>
  </si>
  <si>
    <t>8.6.</t>
  </si>
  <si>
    <t>Создание и развитие туристических комплексов на территории МР "Горный улус"</t>
  </si>
  <si>
    <t>8.7.</t>
  </si>
  <si>
    <t>8.8.</t>
  </si>
  <si>
    <t>8.9.</t>
  </si>
  <si>
    <t>8.10.</t>
  </si>
  <si>
    <t>8.11.</t>
  </si>
  <si>
    <t>8.12.</t>
  </si>
  <si>
    <t>9.1.</t>
  </si>
  <si>
    <t>Приобретение и сопровождение сертифицированного программного обеспечения для организации защищенного обмена информацией и плановая замена ЭЦП, лицензионных программных продуктов</t>
  </si>
  <si>
    <t>Сопровождение и сервисное обслуживание программы электронного документооборота</t>
  </si>
  <si>
    <t>Приобретение компьютерной техники</t>
  </si>
  <si>
    <t>9.2.</t>
  </si>
  <si>
    <t>Содержание, обновление официального сайта Администрации муниципального района «Горный улус», сайта МР «Горный улус» размещенный на официальном информационном портале</t>
  </si>
  <si>
    <t>Подготовка и размещение в телевизионный эфир Горного филиала «Бэрдьигэс» НВК «Саха» освещение деятельности МР «Горный улус», размещению объявлений в формате бегущая строка</t>
  </si>
  <si>
    <t>Перенос архивного видеоматериала кассеты на цифровой носитель - CD, DVD диски</t>
  </si>
  <si>
    <t xml:space="preserve">Освещение деятельности МР «Горный улус» в радиоэфире на радиоканале «Дабаан»  </t>
  </si>
  <si>
    <t>Включение  в каталог российской прессы «Почта России»  общественно-политическую газету Горного улуса «Улэ кууьэ» (Сила труда)  на якутском языке:все новости, экономика, культурная жизнь.</t>
  </si>
  <si>
    <t xml:space="preserve">Публикации поздравлений Главы МР «Горный улус», объявлений, некрологов, соболезнований, специальной полосы, нормативных и правовых актов Администрации МР «Горный улус», подготовку и выпуск газеты в цветном формате </t>
  </si>
  <si>
    <t>Публикации объявлений, некрологов, соболезнований, специальной полосы в республиканских газетах, телерадиовещании.</t>
  </si>
  <si>
    <t>Проведение профессиональных конкурсов журналистского мастерства, на лучшее освещение мероприятий проводимых в Горном улусе</t>
  </si>
  <si>
    <t>10.1.</t>
  </si>
  <si>
    <t>10.2.</t>
  </si>
  <si>
    <t>Расширение предоставления муниципальных услуг по принципу "одного окна" в многофункциональных центрах</t>
  </si>
  <si>
    <t>10.3.</t>
  </si>
  <si>
    <t>Повышение квалификации муниципальных служащих и работников муниципальных учреждений</t>
  </si>
  <si>
    <t>10.4.</t>
  </si>
  <si>
    <t>10.5.</t>
  </si>
  <si>
    <t>Проведение периодической экспертизы состояния и технической инвентаризации нефинансовых активов  в части объектов капитального строительства</t>
  </si>
  <si>
    <t>10.6.</t>
  </si>
  <si>
    <t>Обеспечение системного размещения на официальном сайте сведений о Перечне муниципального имущества</t>
  </si>
  <si>
    <t>10.7.</t>
  </si>
  <si>
    <t>10.8.</t>
  </si>
  <si>
    <t>10.9.</t>
  </si>
  <si>
    <t>Премирование муниципальных служащих, руководителей и работников муниципальных организаций за вклад в достижение высоких показателей деятельности органа местного самоуправления</t>
  </si>
  <si>
    <t>10.10.</t>
  </si>
  <si>
    <t>Расширение практики страхования муниципального имущества от возможных рисков</t>
  </si>
  <si>
    <t>12.1.</t>
  </si>
  <si>
    <t>Обучение по вопросам охраны труда и промышленной безопасности руководителей и специалистов организаций. Организация и проведение семинаров по охране труда</t>
  </si>
  <si>
    <t>12.2.</t>
  </si>
  <si>
    <t>Приобретение нормативно-технической, справочной литературы по охране труда. Периодическая подписка</t>
  </si>
  <si>
    <t>Организация кабинетов охраны труда, оформление уголков, стендов по охране труда, бюллетеней, приобретение предметов наглядной агитации</t>
  </si>
  <si>
    <t>Организация конкурсов в области охраны труда, награждение, проведение улусных мероприятий</t>
  </si>
  <si>
    <t>12.3.</t>
  </si>
  <si>
    <t xml:space="preserve">Проведение специальной оценки условий труда (аттестация рабочих мест)с последующей сертификацией организации работ по охране труда
</t>
  </si>
  <si>
    <t xml:space="preserve">Обеспечение работников средствами индивидуальной и коллективной защиты        </t>
  </si>
  <si>
    <t xml:space="preserve">Обеспечение работников смывающими и обезвреживающими средствами </t>
  </si>
  <si>
    <t>Обеспечение безопасности на автомобильном транспорте (в т.ч. проведение ежегодного технического осмотра автомобильного транспорта)</t>
  </si>
  <si>
    <t>12.4.</t>
  </si>
  <si>
    <t>Проведение  медицинских осмотров работников</t>
  </si>
  <si>
    <t>Проведение мероприятий, направленных на оздровление работников</t>
  </si>
  <si>
    <t>13.1.</t>
  </si>
  <si>
    <t>13.1.1.</t>
  </si>
  <si>
    <t>Организация проведения мероприятий  для оказания социальной помощи ветеранам (Денежные выплаты, предоставление льгот, организация досуга)</t>
  </si>
  <si>
    <t>13.1.2.</t>
  </si>
  <si>
    <t>Проведение улусных, республиканских, наслежных конкурсов, спартакиад и мероприятий для ветеранов</t>
  </si>
  <si>
    <t>13.1.3.</t>
  </si>
  <si>
    <t xml:space="preserve">Реставрация памятников и обелисков павшим воинам. Строительство памятника участника ВОВ </t>
  </si>
  <si>
    <t>13.1.4.</t>
  </si>
  <si>
    <t>Мероприятия посвященные к 70-летию Победы ВОВ</t>
  </si>
  <si>
    <t>13.1.5.</t>
  </si>
  <si>
    <t>Торжественное заседание Улусного Совета, Главы МР и общественности, посвященное дню Победы в Великой Отечественной войне  1941-1945 годов. Мероприятия ко Дню Победы-9 мая</t>
  </si>
  <si>
    <t>13.2.</t>
  </si>
  <si>
    <t>13.2.1.</t>
  </si>
  <si>
    <t>проведение улусной спартакиады ветеранов</t>
  </si>
  <si>
    <t>13.2.2.</t>
  </si>
  <si>
    <t>Предоставление субсидии председателю улусного Совета ветеранов.</t>
  </si>
  <si>
    <t>13.2.3.</t>
  </si>
  <si>
    <t>Организация выезда председателей первичных организаций ветеранов по обмену опытом.</t>
  </si>
  <si>
    <t>13.2.4.</t>
  </si>
  <si>
    <t>Конкурс проектов общественных организаций ветеранов войны, труда, Вооруженных Сил и правоохранительных органов на предоставление субсидий из республиканского бюджета</t>
  </si>
  <si>
    <t>13.3.</t>
  </si>
  <si>
    <t>13.3.1.</t>
  </si>
  <si>
    <t>Оказание адресной материальной помощи на проведение ремонта жилья ветеранам тыла по итогам проверок условий их жизни</t>
  </si>
  <si>
    <t>14.1.</t>
  </si>
  <si>
    <t>14.2.</t>
  </si>
  <si>
    <t>14.3.</t>
  </si>
  <si>
    <t>14.4.</t>
  </si>
  <si>
    <t>15.1.</t>
  </si>
  <si>
    <t>Торжественная выписка из родильного отделения</t>
  </si>
  <si>
    <t>чествование и материальная поддержка семей, родивших двойню</t>
  </si>
  <si>
    <t>15.2.</t>
  </si>
  <si>
    <t>Учреждение улусного знака многодетным матерям «Ийэ5э махтал»</t>
  </si>
  <si>
    <t>Организация и проведение улусных, республиканских мероприятий посвященных укреплению института семьи. Информационное освещение в СМИ итд</t>
  </si>
  <si>
    <t>Реализация программы «Мир молодой семьи». Работа клуба молодых семей при ЦППМ «Ейебул». Консультации, тренинги, лекции</t>
  </si>
  <si>
    <t>Конкурс проектов молодых семей "Сайдам ыал"</t>
  </si>
  <si>
    <t>15.3.</t>
  </si>
  <si>
    <t>Реализация программы «Надежда». Лечение и реабилитация созависимых семей от алкоголизма</t>
  </si>
  <si>
    <t>Организация работы и проведение мероприятий летних лагерей для детей и семей попавших в трудную жизненную ситуацию, в целях реабилитации и профилактики</t>
  </si>
  <si>
    <t>Мероприятия к месячнику «Граждане Горного улуса за духовность и трезвость»</t>
  </si>
  <si>
    <t>Поддержка клуба «Кэскилээнэ» ГУ СО СРЦдН по реабилитации  женщин. Распространение опыта.</t>
  </si>
  <si>
    <t>Организация семинаров-совещаний (круглых столов, тренингов) по реализации семейной политики, предупреждения семейного неблагополучия и социального сиротства детей.</t>
  </si>
  <si>
    <t>15.4.</t>
  </si>
  <si>
    <t>Организация конкурсов программ общественных организаций, клубов по основным направлениям государственной семейной политики, проведение улусного конкурса среди руководителей и лидеров общественных организаций (Грант Главы)</t>
  </si>
  <si>
    <t xml:space="preserve">Проведение улусных смотра-конкурсов, фестивалей, спартакиад. Конкурсы на лучший проект по реализации семейной политики </t>
  </si>
  <si>
    <t>Проведение безалкогольных свадеб, юбилеев</t>
  </si>
  <si>
    <t>Поддержка и развитие движения «Суорумньу»</t>
  </si>
  <si>
    <t>обеспечение безопасной среды</t>
  </si>
  <si>
    <t>Участие в республиканских грантовых конкурсах, соревнованиях, торжественных встречах</t>
  </si>
  <si>
    <t>15.5.</t>
  </si>
  <si>
    <t>Координация работы оказания материальной  малоимущим семьям  из средств республиканского бюджета</t>
  </si>
  <si>
    <t>Организация  и проведение благотворительных акций, субботников, соревнований в помощь многодетным и малообеспеченным семьям</t>
  </si>
  <si>
    <t>Материальная помощь малоимущим семьям, семьям попавшим в трудную жизненную ситуацию</t>
  </si>
  <si>
    <t>Проведение улусных семинаров, круглых столов, выездов лекторов и консультантов  по вопросам семейной экономики. Распостранение опыта, практические советы)</t>
  </si>
  <si>
    <t>Организация летней занятости детей и подростков в семейных трудовых бригадах</t>
  </si>
  <si>
    <t>16.1.</t>
  </si>
  <si>
    <t>Проведение рейдов по неблагополучным семьям, семьям состоящих на учете КДН и ЗП, ПДН, а так же в  общественных местах и местах концентрации подростков и молодежи.</t>
  </si>
  <si>
    <t>16.2.</t>
  </si>
  <si>
    <t>Провести смотр-конкурс общественных (наслежных) Комиссий по делам несовершеннолетних и защите их прав по профилактике безнадзорности и правонарушений среди несовершеннолетних</t>
  </si>
  <si>
    <t>Охватить 100% детей и подростков,  состоящих на учете КДН и ЗП, ПДН ГОП, «группы риска» организованным летним трудом и отдыхом на 3 сезона на базе стационарных, дневных лагерей.</t>
  </si>
  <si>
    <t>Улусный фестиваль, посвященный Международному Дню защиты детей
(художественной самодеятельности, спорта, выставки прикладного искусства) для детей, состоящих на учете ПДН ГОП, КДН и ЗП, группы социального риска</t>
  </si>
  <si>
    <t>Улусный конкурс учреждений системы профилактики, детских и молодежных организаций   по профилактике безнадзорности и правонарушений среди несовершеннолетних, их семей находящихся в социально опасном положении</t>
  </si>
  <si>
    <t>Улусный конкурс "Лучший класс года"</t>
  </si>
  <si>
    <t>Проведение  военно-спортивного соревнования "Эр-хоьуун" для юношей с 7 по 10 классы СОШ Горного улуса</t>
  </si>
  <si>
    <t>Проведение мероприятий по организации досуга несовершеннолетних (в том числе детей находящихся в трудной жизненной ситуации, учетников КДН и ЗП, ПДН  подростков группы «социального риска»)</t>
  </si>
  <si>
    <t>Организация работы ДНД и ЮДП (приобретение единой формы, жетонов, удостоверений, для участников ЮДП)</t>
  </si>
  <si>
    <t xml:space="preserve">Организация проведения благотворительной Ёлки Главы МР "Горный улус" </t>
  </si>
  <si>
    <t>17.1.</t>
  </si>
  <si>
    <t>Профилактика правонарушений</t>
  </si>
  <si>
    <t>Поощрение, стимулирование особо отличившихся членов «ДНД»</t>
  </si>
  <si>
    <t>Восстановить общественные детские формирования «Юный друг полиции», «Юный инспектор ГАИ». Проводить семинары с этими формированиями. Обеспечить финансирование общественных детских формирований правоохранительной деятельности</t>
  </si>
  <si>
    <t>Поощрение, стимулирование особо отличившихся членов «ЮДП»</t>
  </si>
  <si>
    <r>
      <t xml:space="preserve">обеспечению освещения улиц, установки дорожных знаков, ограждений, тротуаров, установки светофора и искусственных неровностей,  </t>
    </r>
    <r>
      <rPr>
        <sz val="8"/>
        <color theme="1"/>
        <rFont val="Times New Roman"/>
        <family val="1"/>
        <charset val="204"/>
      </rPr>
      <t xml:space="preserve">установить систему видеонаблюдения на местах массового пребывания граждан, перекрестках, участках дорог с интенсивным движением и криминогенных районах </t>
    </r>
  </si>
  <si>
    <t xml:space="preserve">разъяснительную работу по ознакомлению с нормами уголовного и административного законодательства в общеобраз. учреждениях, среди населения населенных пунктов, изготовить и вывесить информационные стенды </t>
  </si>
  <si>
    <t>Приобретения и устройства экстренного вызова «гражданин полиция» на объектах массового пребывания граждан</t>
  </si>
  <si>
    <t>17.2.</t>
  </si>
  <si>
    <t>Материально-техническое обеспечение профилактических работ по охране правопорядка</t>
  </si>
  <si>
    <t>Обеспечить службу участковых уполномоченных полиции автотранспортом</t>
  </si>
  <si>
    <t>Обеспечение ДНД с подручными средствами (повязки, фонарики и др.)</t>
  </si>
  <si>
    <t>спец.техникой службу криминальной полиции</t>
  </si>
  <si>
    <t>Обеспечение портативными компьютерами, фото,  видеотехникой и товароматериальными ценностями полицию общественной безопасности</t>
  </si>
  <si>
    <t>Обеспечение портативными компьютерами, фото,  видеотехникой и товароматериальными ценностями ДНД</t>
  </si>
  <si>
    <t>будку на 69 км и на 214 км  ФАД «Вилюй» и обеспечить источником электроэнергии</t>
  </si>
  <si>
    <r>
      <t>системой контроля скорости, видеорегистратором, 3</t>
    </r>
    <r>
      <rPr>
        <sz val="8"/>
        <color rgb="FF000000"/>
        <rFont val="Times New Roman"/>
        <family val="1"/>
        <charset val="204"/>
      </rPr>
      <t xml:space="preserve">-х метровой рейкой и дальномером для фиксации ДТП </t>
    </r>
  </si>
  <si>
    <t xml:space="preserve">установить в целях фиксации нарушения ПДД видеорегистратор превышения скорости «Арена» в черте населенного пункта ( ул. Гагарина, ул. Коврова) </t>
  </si>
  <si>
    <t>Обеспечение правопорядка в сфере миграции на территории Горного района на 2012-2016 годы</t>
  </si>
  <si>
    <t>19.1.</t>
  </si>
  <si>
    <t xml:space="preserve">Субсидия на поддержку ГБУ "ЦСППМ РС (Я) </t>
  </si>
  <si>
    <t>Поддержка деятельности Молодежной администрации МР "Горный улус"</t>
  </si>
  <si>
    <t>Курсы повышения квалификации для специалистов по работе с молодежью</t>
  </si>
  <si>
    <t>19.2.</t>
  </si>
  <si>
    <t>Организация и работа улусного штаба "Абитуриент"</t>
  </si>
  <si>
    <t>Ярмарка профессий и учебных мест Дни СВФУ</t>
  </si>
  <si>
    <t>Работа улусного штаба «Молодежные строительные отряды» (приобретения спец. одежды)</t>
  </si>
  <si>
    <t>Работа совместно с летними лагерями</t>
  </si>
  <si>
    <t>Организация и проведение ярмарок вакансий, рабочих мест, летнего отдыха, велотуров</t>
  </si>
  <si>
    <t>Совместная работа по проекту "Молодежь Якутии - в промышленность" с республиканской молодежной газетой "Эдэр саас"</t>
  </si>
  <si>
    <t>19.3.</t>
  </si>
  <si>
    <t>Организация и проведение республиканских, улусных семинаров и конференций по вопросам профилактической работы с молодежью</t>
  </si>
  <si>
    <t>Единовременное вознаграждение при проведении безалкогольной свадьбы</t>
  </si>
  <si>
    <t>Организация и участие в улусных, республиканских конкурсов, смотров, фестивалей, соревнований, акций за духовность и трезвость, за ЗОЖ</t>
  </si>
  <si>
    <t>Разработка и издание иллюстрированных методических пособий по вопросам профилактики зависимостей</t>
  </si>
  <si>
    <t>19.4.</t>
  </si>
  <si>
    <t>Организация конкурсов программ общественных организаций, клубов и центров по основным направлениям  государственной молодежной политики  (Грант Главы МР «Горный улус»)</t>
  </si>
  <si>
    <t>Координация деятельности и взаимодействие с молодежными общесвенными объединениями. Студенческая общесвенная организация "Хардыы"</t>
  </si>
  <si>
    <t>Проведение улусной Деловой игры для молодежи, Недели молодежи, бала молодежи, молодежного форума</t>
  </si>
  <si>
    <t>Стимулирование творческой молодежи и молодых спортсменов добившихся высоких результатов</t>
  </si>
  <si>
    <t>Единовременная стипендия им. С.П. Данилова лучшим пяти студентам из Горного улуса</t>
  </si>
  <si>
    <t>Учреждение ежегодной единовременной премии  Главы МР "Горный улус" имени М.Е. Тимофеева лучшим учащимся Горного улуса</t>
  </si>
  <si>
    <t>Встреча Главы с выпускниками-медалистами, Елка Главы МР "Горный улус" для учащихся СОШ</t>
  </si>
  <si>
    <t>Выпуск журнала Горнай ыччата</t>
  </si>
  <si>
    <t>Организация и проведение молодежных фестивалей, мероприятий, конкурсов, смотров, круглых столов, бесед, спартакиад, ысыахов. Участие в съездах</t>
  </si>
  <si>
    <t>Торжественное вручение сертификатов жилье молодым семьям</t>
  </si>
  <si>
    <t>Организация и проведение улусных конкурсов для молодых семей</t>
  </si>
  <si>
    <t>19.5.</t>
  </si>
  <si>
    <t>Проведение ежегодного туристического водного маршрута (сплав) по реке Синяя  «Сиинэ – мин киэн туттуум»</t>
  </si>
  <si>
    <t>Организация проводов призывников</t>
  </si>
  <si>
    <t>Улусная военно-спортивная игра "Снежный барс"</t>
  </si>
  <si>
    <t>Мероприятия по гражданско-патриотическому воспитанию молодежи</t>
  </si>
  <si>
    <t>20.1.</t>
  </si>
  <si>
    <t>Проведение физкультурно-оздоровительных и спортивно-массовых мероприятий. 
- Комплексная спартакиада среди наслегов;
- Республиканские соревновании, турниры проводимые в улусе;
- Улусные соревнования не входящие в комплексную спартакиаду среди наслегов</t>
  </si>
  <si>
    <t>Участие сборной команды Горного улуса на Спартакиадах Республики Саха(Якутия). (Организация УТС, расходы на ГСМ, проживание и питание спортсменов, приобретение единой спортивной формы)</t>
  </si>
  <si>
    <t>Выпуск рекламных продукций (баннеры, растяжки, календари), издание книг по видам спорта и о выдающихся спортсменах улуса.</t>
  </si>
  <si>
    <t>20.2.</t>
  </si>
  <si>
    <t xml:space="preserve">Оплата проездных спортсменам Горного улуса  для участия в всероссийских и международных соревнованиях. </t>
  </si>
  <si>
    <t>Стимулирование спортсменов, тренеров добившихся высоких результатов.</t>
  </si>
  <si>
    <t>Организация и проведение научно-практических совещаний и конференций для тренеров.</t>
  </si>
  <si>
    <t>20.3.</t>
  </si>
  <si>
    <t>Проведение физкультурно-оздоровительных и спортивно-массовых мероприятий. 
- Улусные турниры по видам спорта среди учащихся</t>
  </si>
  <si>
    <t>Участие в зональных, республиканских соревнованиях членов сборной команды Горного улуса
(Организация УТС, расходы на ГСМ, проживание и питание, проезд спортсменов, приобретение единой спортивной формы)</t>
  </si>
  <si>
    <t>Участие во всероссийских и международных соревнованиях из  Горного улуса
(проживание и питание, проезд спортсменов, приобретение единой спортивной формы)</t>
  </si>
  <si>
    <t>20.4.</t>
  </si>
  <si>
    <t>Организация и проведение соревнований по национальным видам спорта в Горном улусе.</t>
  </si>
  <si>
    <t>Участие в чемпионатах Республики, кубках, первенствах, турнирах по национальным видам спорта</t>
  </si>
  <si>
    <t>Подготовка и участие к спартакиаде по национальным видам спорта «Игры Манчаары» (Организация УТС, расходы на ГСМ, проживание и питание спортсменов, приобретение единой спортивной формы )</t>
  </si>
  <si>
    <t>20.5.</t>
  </si>
  <si>
    <t>Строительство спортзала в с Дикимдя</t>
  </si>
  <si>
    <t>Строительство тира для пулевой стрельбы в с. Бердигестях</t>
  </si>
  <si>
    <t>Строительство стрелковой базы для спортинга в с. Бердигестях.</t>
  </si>
  <si>
    <t>Капитальный ремонт спорткомплекса им братьев Контоевых в с. Магарас.</t>
  </si>
  <si>
    <t>Капитальный ремонт спортзала с. Ерт</t>
  </si>
  <si>
    <t>Строительство спортивных площадок с искусственным покрытием (с.Дикимдя, с.Магарас, с.Кюерелях)</t>
  </si>
  <si>
    <t>Проект и строительство стрелкового комплкекса в с.Бердигестях</t>
  </si>
  <si>
    <t>Капитальный ремонт спорткомплекса им.А.И.Парфенова с.Бердигестях</t>
  </si>
  <si>
    <t>Строительство спортзала "Заречный" с.Бердигестях</t>
  </si>
  <si>
    <t>Строительства бассейна "Маатта"</t>
  </si>
  <si>
    <t>Строительство интерната на 50 мест РДЮСШ</t>
  </si>
  <si>
    <t>21.1.</t>
  </si>
  <si>
    <t xml:space="preserve"> Руководство и управление в сфере культуры</t>
  </si>
  <si>
    <t>Субсидия на повышение оплаты труда</t>
  </si>
  <si>
    <t>21.2.</t>
  </si>
  <si>
    <t>Предоставление муниципальных услуг культурно-досуговыми учреждениями культуры</t>
  </si>
  <si>
    <t>Строительство и капитальный ремонт объектов культурно-досуговых учреждений</t>
  </si>
  <si>
    <t>Модернизация клубных учреждений культуры: приобретение основных средств, противопожарные мероприятия</t>
  </si>
  <si>
    <t>Республиканские,улусные мероприятия</t>
  </si>
  <si>
    <t>21.3.</t>
  </si>
  <si>
    <t>Предоставление муниципальных услуг библиотечными учреждениями культуры</t>
  </si>
  <si>
    <t>Модернизация библиотек</t>
  </si>
  <si>
    <t>Развитие библиотечного фонда и библиотечного обслуживания</t>
  </si>
  <si>
    <t>21.4.</t>
  </si>
  <si>
    <t>Предоставление муниципальных услуг музейными учреждениями культуры</t>
  </si>
  <si>
    <t>Модернизация музеев</t>
  </si>
  <si>
    <t>Укрепление музейного фонда</t>
  </si>
  <si>
    <t>Мероприятия улусные и республиканские</t>
  </si>
  <si>
    <t>22.1.</t>
  </si>
  <si>
    <t>Предоставление муниципальных услуг муниципальными образовательными учреждениями</t>
  </si>
  <si>
    <t>Социальная поддержка педагогических работников образовательных учреждений</t>
  </si>
  <si>
    <t>Выплата компенсации части родительской платы за содержание ребенка</t>
  </si>
  <si>
    <t>Развитие системы непрерывного образования, подготовки и переподготовки кадров</t>
  </si>
  <si>
    <t>Модернизация дошкольного образования</t>
  </si>
  <si>
    <t>22.2.</t>
  </si>
  <si>
    <t>ФГОС, ПНПО, ЕГЭ</t>
  </si>
  <si>
    <t>Модернизация общего образования</t>
  </si>
  <si>
    <t>Развитие ситемы поддержки талантливых и инициативных детей</t>
  </si>
  <si>
    <t>22.3.</t>
  </si>
  <si>
    <t>Модернизация дополнительного образования</t>
  </si>
  <si>
    <t>22.4.</t>
  </si>
  <si>
    <t xml:space="preserve">Совершенствование педагогического образования, подготовка и переподготовка кадров </t>
  </si>
  <si>
    <t>Материально-техническое обеспечение образовательных учреждений для обеспечения санитарно-эпидемиологической безопасности образовательных учреждений</t>
  </si>
  <si>
    <t xml:space="preserve">Материально-техническое обеспечение образовательных учреждений для осуществления пожарной безопасности </t>
  </si>
  <si>
    <t xml:space="preserve">Материально-техническое обеспечение образовательных учреждений для осуществления антитеррористической безопасности </t>
  </si>
  <si>
    <t xml:space="preserve">Материально-техническое обеспечение образовательных учреждений для осуществления безопасности по охране труда </t>
  </si>
  <si>
    <t xml:space="preserve">Строительство и капитальный ремонт образовательных учреждений </t>
  </si>
  <si>
    <t xml:space="preserve">Укрепление материально-технической базы, внедрение эффективных механизмов ресурсного обеспечения </t>
  </si>
  <si>
    <t>22.6.</t>
  </si>
  <si>
    <t>Совершенствование деятельности по организации и обеспечению полноценного (качественного) отдыха и оздоровления детей</t>
  </si>
  <si>
    <t>Расширение сети стационарных лагерей и их материально-технической базы</t>
  </si>
  <si>
    <t>23.1.</t>
  </si>
  <si>
    <t>Система теплоснабжения</t>
  </si>
  <si>
    <t>Проект 1. Развитие (модернизация) источников тепловой энергии</t>
  </si>
  <si>
    <t>Проект 2. Развитие (модернизация) тепловых сетей</t>
  </si>
  <si>
    <t>Проект 3. Разработка схем теплоснабжения</t>
  </si>
  <si>
    <t>23.2.</t>
  </si>
  <si>
    <t>Система водоснабжения</t>
  </si>
  <si>
    <t>Проект 1. Строительство и ремонт головных сооружений</t>
  </si>
  <si>
    <t>Проект 2. Строительство и реконструкция водопроводных сетей</t>
  </si>
  <si>
    <t>Проект 3. Мероприятия по энергосбережению и повышению энергетической эффективности</t>
  </si>
  <si>
    <t>23.3.</t>
  </si>
  <si>
    <t>Система водоотведения</t>
  </si>
  <si>
    <t>23.4.</t>
  </si>
  <si>
    <t>Система утилизации ТБО</t>
  </si>
  <si>
    <t>Строительство новых и реконструкция действующих объектов по  утилизации и переработке отходов</t>
  </si>
  <si>
    <t>23.5.</t>
  </si>
  <si>
    <t>Система электроснабжения</t>
  </si>
  <si>
    <t>Проект 1.Развитие источников электроснабжения</t>
  </si>
  <si>
    <t>Проект 2. Развитие сетей электроснабжения</t>
  </si>
  <si>
    <t>22.3.1.</t>
  </si>
  <si>
    <t>Выпуск и изготовление рекламно-информационных материалов (буклеты, плакаты итд)</t>
  </si>
  <si>
    <t>22.3.2.</t>
  </si>
  <si>
    <t>Организация постоянных теле-, радиопередач, рекламных роликов, специальных полос в улусной газете</t>
  </si>
  <si>
    <t>22.3.3.</t>
  </si>
  <si>
    <t>Организация и проведение экологической акции "Природа и мы"</t>
  </si>
  <si>
    <t>кассовый расход</t>
  </si>
  <si>
    <t>Оснащение спортивным оборудованием и инвентарем</t>
  </si>
  <si>
    <t xml:space="preserve"> 20.6</t>
  </si>
  <si>
    <t xml:space="preserve">  20.6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</si>
  <si>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</si>
  <si>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Реализация программы персонифицированного финансирования дополнительного образования детей</t>
  </si>
  <si>
    <t>Материально-техническое обеспечение образовательных учреждений для обеспечения безопасности перевозок детей</t>
  </si>
  <si>
    <t>остаток</t>
  </si>
  <si>
    <t>15инд,2невып</t>
  </si>
  <si>
    <t>19инд,6 невып</t>
  </si>
  <si>
    <t>4инд,2 нев</t>
  </si>
  <si>
    <t>2инд,1нев</t>
  </si>
  <si>
    <t>1инд выпол</t>
  </si>
  <si>
    <t>4инд,1 нев</t>
  </si>
  <si>
    <t>1идн нев</t>
  </si>
  <si>
    <t>5инд,3нев</t>
  </si>
  <si>
    <t xml:space="preserve">14 инд,8инд нев </t>
  </si>
  <si>
    <t>21инд ,1нев</t>
  </si>
  <si>
    <t>5инд ,2нев</t>
  </si>
  <si>
    <t>11инд,нев</t>
  </si>
  <si>
    <t>12инд,8нев</t>
  </si>
  <si>
    <t>9инд,4нев</t>
  </si>
  <si>
    <t>нет отчета</t>
  </si>
  <si>
    <t>7инд,1нев</t>
  </si>
  <si>
    <t>7инд,3нев</t>
  </si>
  <si>
    <t>13инд,7нев</t>
  </si>
  <si>
    <t>4инд,1нев</t>
  </si>
  <si>
    <t>37инд,11нев</t>
  </si>
  <si>
    <t>5инд,2нев</t>
  </si>
  <si>
    <t>1. Муниципальная программа «Обеспечение качественным жильем в МР «Горный улус» на 2012-2019 годы"</t>
  </si>
  <si>
    <t>2. Муниципальная программа "Дорожное хозяйство на 2012-2019 годы"</t>
  </si>
  <si>
    <t>3. "Энергосбережение на территории МР "Горный улус на 2010-2019 годы"</t>
  </si>
  <si>
    <t>4. Муниципальная программа"Развитие сельского хозяйства  в МР "Горный улус" на 2012-2019 годы"</t>
  </si>
  <si>
    <t>5. Муниципальная программа"Управление муниципальной собственностью МР "Горный улус" на 2015-2019 годы"</t>
  </si>
  <si>
    <t>6. Муниципальная программа"Развитие предпринимательства и туризма в Горном улусе в МР "Горный улус" на 2012-2019 годы"</t>
  </si>
  <si>
    <t>7. Муниципальная программа"Развитие информационного общества на территории муниципального района "Горный улус" на 2014-2019 годы"</t>
  </si>
  <si>
    <t>8. Муниципальная программа"Повышение эффективности бюджетных расходов МР "Горный улус" на 2014-2019годы  "</t>
  </si>
  <si>
    <t>9. Муниципальная программа"Развитие муниципальной службы в Горном улусе на 2012-2019 годы"</t>
  </si>
  <si>
    <t>10. Муниципальная программа"Охрана труда в Горном улусе на 2014-2019гг."</t>
  </si>
  <si>
    <t>11. Муниципальная программа"Старшее поколение на 2015-2019 годы"</t>
  </si>
  <si>
    <t>12. Муниципальная программа "Поддержка социально ориентированных некоммерческих организаций в муниципальном районе "Горный улус" на 2015-2019 годы""</t>
  </si>
  <si>
    <t>13. Муниципальная программа "Обеспечение безбаръерной среды жизнедеятельности инвалидов в Горном улусе на 2012-2019 годы"</t>
  </si>
  <si>
    <t>14. Муниципальная программа"Семейная политика в Горном улусе на 2012-2019 годы"</t>
  </si>
  <si>
    <t>15. Муниципальная программа"Профилактика безнадзорности и правонарушений несовершеннолетних на территории Горного улуса на 2012-2019 годы"</t>
  </si>
  <si>
    <t>16. Межмуниципальная программа"Молодежь Горного улуса РС (Я) на 2012-2019 годы"</t>
  </si>
  <si>
    <t>17. Муниципальная программа "Развитие физической культуры и спорта в Горном улусе на 2012-2019 годы ”</t>
  </si>
  <si>
    <t>18. Межмуниципальная программа"Создание условий для духовно-культурного развития граждан в МР "Горный улус" на 2012-2019 годы"</t>
  </si>
  <si>
    <t>19. Муниципальная программа"Развития образования в МР "Горный улус" на 2012-2019 годы"</t>
  </si>
  <si>
    <t>20. Программа "Охрана окружающей среды на период 2017-2019годы"</t>
  </si>
  <si>
    <t>внебюджетные средства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</si>
</sst>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0.0"/>
    <numFmt numFmtId="165" formatCode="0.000"/>
    <numFmt numFmtId="166" formatCode="_-* #,##0\ _₽_-;\-* #,##0\ _₽_-;_-* &quot;-&quot;??\ _₽_-;_-@_-"/>
    <numFmt numFmtId="167" formatCode="#,##0.000_ ;\-#,##0.000\ 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u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name val="Arial Cyr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Arial CYR"/>
      <family val="2"/>
    </font>
    <font>
      <sz val="10"/>
      <color rgb="FF00000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i/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8"/>
      <name val="Arial Cyr"/>
      <charset val="204"/>
    </font>
    <font>
      <i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8"/>
      <color rgb="FF000000"/>
      <name val="Arial CYR"/>
      <charset val="204"/>
    </font>
    <font>
      <b/>
      <i/>
      <sz val="8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theme="1"/>
      <name val="Arial Cyr"/>
      <charset val="204"/>
    </font>
    <font>
      <b/>
      <sz val="8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CC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43" fontId="29" fillId="0" borderId="0" applyFont="0" applyFill="0" applyBorder="0" applyAlignment="0" applyProtection="0"/>
    <xf numFmtId="0" fontId="1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7" fillId="0" borderId="13">
      <alignment vertical="top" wrapText="1"/>
    </xf>
    <xf numFmtId="4" fontId="47" fillId="6" borderId="13">
      <alignment horizontal="right" vertical="top" shrinkToFit="1"/>
    </xf>
    <xf numFmtId="4" fontId="47" fillId="6" borderId="13">
      <alignment horizontal="right" vertical="top" shrinkToFit="1"/>
    </xf>
    <xf numFmtId="0" fontId="48" fillId="0" borderId="0">
      <protection locked="0"/>
    </xf>
  </cellStyleXfs>
  <cellXfs count="83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center"/>
    </xf>
    <xf numFmtId="16" fontId="7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8" fillId="2" borderId="1" xfId="2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/>
    </xf>
    <xf numFmtId="0" fontId="10" fillId="3" borderId="1" xfId="2" applyFont="1" applyFill="1" applyBorder="1" applyAlignment="1">
      <alignment horizontal="left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4" fontId="19" fillId="0" borderId="5" xfId="0" applyNumberFormat="1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 wrapText="1"/>
    </xf>
    <xf numFmtId="164" fontId="22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4" applyNumberFormat="1" applyFont="1" applyBorder="1" applyAlignment="1">
      <alignment horizontal="center" vertical="center" wrapText="1"/>
    </xf>
    <xf numFmtId="1" fontId="18" fillId="0" borderId="1" xfId="4" applyNumberFormat="1" applyFont="1" applyBorder="1" applyAlignment="1">
      <alignment horizontal="center" wrapText="1"/>
    </xf>
    <xf numFmtId="0" fontId="15" fillId="0" borderId="1" xfId="4" applyNumberFormat="1" applyFont="1" applyBorder="1" applyAlignment="1">
      <alignment horizontal="center" wrapText="1"/>
    </xf>
    <xf numFmtId="0" fontId="15" fillId="3" borderId="1" xfId="4" applyNumberFormat="1" applyFont="1" applyFill="1" applyBorder="1" applyAlignment="1">
      <alignment horizontal="center" vertical="center" wrapText="1"/>
    </xf>
    <xf numFmtId="164" fontId="18" fillId="3" borderId="1" xfId="4" applyNumberFormat="1" applyFont="1" applyFill="1" applyBorder="1" applyAlignment="1">
      <alignment horizontal="center" wrapText="1"/>
    </xf>
    <xf numFmtId="164" fontId="18" fillId="0" borderId="1" xfId="4" applyNumberFormat="1" applyFont="1" applyBorder="1" applyAlignment="1">
      <alignment horizontal="center" wrapText="1"/>
    </xf>
    <xf numFmtId="0" fontId="15" fillId="4" borderId="1" xfId="4" applyNumberFormat="1" applyFont="1" applyFill="1" applyBorder="1" applyAlignment="1">
      <alignment horizontal="center" wrapText="1"/>
    </xf>
    <xf numFmtId="1" fontId="15" fillId="4" borderId="1" xfId="4" applyNumberFormat="1" applyFont="1" applyFill="1" applyBorder="1" applyAlignment="1">
      <alignment horizontal="center" wrapText="1"/>
    </xf>
    <xf numFmtId="164" fontId="18" fillId="4" borderId="1" xfId="4" applyNumberFormat="1" applyFont="1" applyFill="1" applyBorder="1" applyAlignment="1">
      <alignment horizontal="center" vertical="center" wrapText="1"/>
    </xf>
    <xf numFmtId="0" fontId="15" fillId="0" borderId="1" xfId="4" applyNumberFormat="1" applyFont="1" applyFill="1" applyBorder="1" applyAlignment="1">
      <alignment horizontal="center" vertical="center" wrapText="1"/>
    </xf>
    <xf numFmtId="0" fontId="18" fillId="0" borderId="1" xfId="4" applyNumberFormat="1" applyFont="1" applyBorder="1" applyAlignment="1">
      <alignment horizontal="center" wrapText="1"/>
    </xf>
    <xf numFmtId="2" fontId="15" fillId="0" borderId="1" xfId="4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18" fillId="4" borderId="1" xfId="4" applyNumberFormat="1" applyFont="1" applyFill="1" applyBorder="1" applyAlignment="1">
      <alignment horizontal="center" vertical="center" wrapText="1"/>
    </xf>
    <xf numFmtId="2" fontId="28" fillId="3" borderId="1" xfId="4" applyNumberFormat="1" applyFont="1" applyFill="1" applyBorder="1" applyAlignment="1">
      <alignment horizontal="center" wrapText="1"/>
    </xf>
    <xf numFmtId="1" fontId="28" fillId="3" borderId="1" xfId="4" applyNumberFormat="1" applyFont="1" applyFill="1" applyBorder="1" applyAlignment="1">
      <alignment horizontal="center" vertical="center" wrapText="1"/>
    </xf>
    <xf numFmtId="1" fontId="28" fillId="3" borderId="1" xfId="4" applyNumberFormat="1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/>
    </xf>
    <xf numFmtId="0" fontId="15" fillId="0" borderId="1" xfId="5" applyNumberFormat="1" applyFont="1" applyFill="1" applyBorder="1" applyAlignment="1">
      <alignment horizontal="center" vertical="center" wrapText="1"/>
    </xf>
    <xf numFmtId="0" fontId="20" fillId="4" borderId="1" xfId="4" applyNumberFormat="1" applyFont="1" applyFill="1" applyBorder="1" applyAlignment="1">
      <alignment horizontal="center" vertical="center" wrapText="1"/>
    </xf>
    <xf numFmtId="1" fontId="18" fillId="4" borderId="1" xfId="4" applyNumberFormat="1" applyFont="1" applyFill="1" applyBorder="1" applyAlignment="1">
      <alignment horizontal="center" wrapText="1"/>
    </xf>
    <xf numFmtId="0" fontId="15" fillId="4" borderId="1" xfId="5" applyNumberFormat="1" applyFont="1" applyFill="1" applyBorder="1" applyAlignment="1">
      <alignment horizontal="center" vertical="center" wrapText="1"/>
    </xf>
    <xf numFmtId="0" fontId="19" fillId="0" borderId="1" xfId="6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 applyAlignment="1">
      <alignment horizontal="center" vertical="center"/>
    </xf>
    <xf numFmtId="0" fontId="15" fillId="4" borderId="1" xfId="6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2" fontId="15" fillId="4" borderId="1" xfId="6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23" fillId="0" borderId="1" xfId="6" applyFont="1" applyBorder="1" applyAlignment="1">
      <alignment horizontal="center" vertical="top" wrapText="1"/>
    </xf>
    <xf numFmtId="0" fontId="31" fillId="0" borderId="1" xfId="7" applyFont="1" applyBorder="1" applyAlignment="1" applyProtection="1">
      <alignment horizontal="justify" vertical="top" wrapText="1"/>
    </xf>
    <xf numFmtId="0" fontId="31" fillId="0" borderId="1" xfId="0" applyFont="1" applyBorder="1" applyAlignment="1">
      <alignment horizontal="center" vertical="top" wrapText="1"/>
    </xf>
    <xf numFmtId="0" fontId="23" fillId="0" borderId="0" xfId="0" applyFont="1" applyAlignment="1">
      <alignment wrapText="1"/>
    </xf>
    <xf numFmtId="3" fontId="32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top" wrapText="1"/>
    </xf>
    <xf numFmtId="0" fontId="23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/>
    </xf>
    <xf numFmtId="166" fontId="19" fillId="0" borderId="1" xfId="1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justify" wrapText="1"/>
    </xf>
    <xf numFmtId="0" fontId="15" fillId="0" borderId="1" xfId="8" applyFont="1" applyBorder="1" applyAlignment="1">
      <alignment wrapText="1"/>
    </xf>
    <xf numFmtId="0" fontId="18" fillId="0" borderId="1" xfId="8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 wrapText="1"/>
    </xf>
    <xf numFmtId="164" fontId="12" fillId="3" borderId="1" xfId="8" applyNumberFormat="1" applyFont="1" applyFill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/>
    </xf>
    <xf numFmtId="0" fontId="15" fillId="0" borderId="1" xfId="8" applyFont="1" applyBorder="1" applyAlignment="1">
      <alignment horizontal="justify" vertical="center" wrapText="1"/>
    </xf>
    <xf numFmtId="0" fontId="12" fillId="3" borderId="1" xfId="8" applyFont="1" applyFill="1" applyBorder="1" applyAlignment="1">
      <alignment horizontal="center" vertical="center" wrapText="1"/>
    </xf>
    <xf numFmtId="0" fontId="15" fillId="0" borderId="1" xfId="8" applyFont="1" applyBorder="1" applyAlignment="1">
      <alignment horizontal="justify" vertical="top" wrapText="1"/>
    </xf>
    <xf numFmtId="0" fontId="15" fillId="0" borderId="1" xfId="8" applyFont="1" applyBorder="1" applyAlignment="1">
      <alignment vertical="center" wrapText="1"/>
    </xf>
    <xf numFmtId="0" fontId="18" fillId="0" borderId="1" xfId="8" applyFont="1" applyBorder="1" applyAlignment="1">
      <alignment horizontal="center" wrapText="1"/>
    </xf>
    <xf numFmtId="0" fontId="15" fillId="0" borderId="1" xfId="3" applyFont="1" applyBorder="1" applyAlignment="1">
      <alignment horizontal="left" wrapText="1"/>
    </xf>
    <xf numFmtId="0" fontId="15" fillId="0" borderId="1" xfId="3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5" fillId="3" borderId="1" xfId="3" applyFont="1" applyFill="1" applyBorder="1" applyAlignment="1">
      <alignment horizontal="left" wrapText="1"/>
    </xf>
    <xf numFmtId="0" fontId="15" fillId="3" borderId="1" xfId="3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/>
    </xf>
    <xf numFmtId="0" fontId="15" fillId="3" borderId="1" xfId="3" applyFont="1" applyFill="1" applyBorder="1" applyAlignment="1">
      <alignment vertical="center" wrapText="1"/>
    </xf>
    <xf numFmtId="0" fontId="15" fillId="3" borderId="1" xfId="3" applyFont="1" applyFill="1" applyBorder="1" applyAlignment="1">
      <alignment horizontal="left" vertical="top" wrapText="1"/>
    </xf>
    <xf numFmtId="1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wrapText="1"/>
    </xf>
    <xf numFmtId="0" fontId="26" fillId="4" borderId="1" xfId="0" applyFont="1" applyFill="1" applyBorder="1" applyAlignment="1">
      <alignment horizontal="center"/>
    </xf>
    <xf numFmtId="164" fontId="26" fillId="4" borderId="1" xfId="0" applyNumberFormat="1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 wrapText="1"/>
    </xf>
    <xf numFmtId="2" fontId="26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 wrapText="1"/>
    </xf>
    <xf numFmtId="164" fontId="26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23" fillId="3" borderId="0" xfId="0" applyFont="1" applyFill="1" applyAlignment="1">
      <alignment wrapText="1"/>
    </xf>
    <xf numFmtId="0" fontId="26" fillId="0" borderId="5" xfId="0" applyFont="1" applyBorder="1" applyAlignment="1">
      <alignment horizontal="center" vertical="center"/>
    </xf>
    <xf numFmtId="0" fontId="23" fillId="0" borderId="2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15" fillId="4" borderId="0" xfId="6" applyFont="1" applyFill="1"/>
    <xf numFmtId="0" fontId="15" fillId="4" borderId="0" xfId="6" applyFont="1" applyFill="1" applyAlignment="1">
      <alignment horizontal="center"/>
    </xf>
    <xf numFmtId="0" fontId="15" fillId="4" borderId="0" xfId="6" applyFont="1" applyFill="1" applyAlignment="1">
      <alignment vertical="center"/>
    </xf>
    <xf numFmtId="0" fontId="15" fillId="4" borderId="2" xfId="6" applyFont="1" applyFill="1" applyBorder="1" applyAlignment="1">
      <alignment horizontal="center" vertical="center"/>
    </xf>
    <xf numFmtId="164" fontId="16" fillId="2" borderId="1" xfId="6" applyNumberFormat="1" applyFont="1" applyFill="1" applyBorder="1" applyAlignment="1">
      <alignment vertical="center"/>
    </xf>
    <xf numFmtId="0" fontId="15" fillId="4" borderId="1" xfId="6" applyFont="1" applyFill="1" applyBorder="1" applyAlignment="1">
      <alignment vertical="center"/>
    </xf>
    <xf numFmtId="0" fontId="18" fillId="4" borderId="1" xfId="6" applyFont="1" applyFill="1" applyBorder="1" applyAlignment="1">
      <alignment horizontal="left" vertical="center" wrapText="1"/>
    </xf>
    <xf numFmtId="0" fontId="18" fillId="4" borderId="1" xfId="6" applyFont="1" applyFill="1" applyBorder="1" applyAlignment="1">
      <alignment horizontal="center" vertical="center"/>
    </xf>
    <xf numFmtId="2" fontId="19" fillId="0" borderId="1" xfId="6" applyNumberFormat="1" applyFont="1" applyBorder="1" applyAlignment="1">
      <alignment horizontal="center" vertical="center"/>
    </xf>
    <xf numFmtId="164" fontId="15" fillId="4" borderId="1" xfId="6" applyNumberFormat="1" applyFont="1" applyFill="1" applyBorder="1" applyAlignment="1">
      <alignment horizontal="center" vertical="center"/>
    </xf>
    <xf numFmtId="2" fontId="16" fillId="4" borderId="1" xfId="6" applyNumberFormat="1" applyFont="1" applyFill="1" applyBorder="1" applyAlignment="1">
      <alignment vertical="center"/>
    </xf>
    <xf numFmtId="0" fontId="16" fillId="4" borderId="0" xfId="6" applyFont="1" applyFill="1" applyAlignment="1">
      <alignment vertical="center"/>
    </xf>
    <xf numFmtId="0" fontId="15" fillId="4" borderId="1" xfId="6" applyFont="1" applyFill="1" applyBorder="1"/>
    <xf numFmtId="0" fontId="19" fillId="0" borderId="1" xfId="6" applyFont="1" applyBorder="1" applyAlignment="1">
      <alignment horizontal="left" vertical="center" wrapText="1"/>
    </xf>
    <xf numFmtId="0" fontId="19" fillId="0" borderId="1" xfId="6" applyFont="1" applyBorder="1" applyAlignment="1">
      <alignment horizontal="center" vertical="center"/>
    </xf>
    <xf numFmtId="0" fontId="19" fillId="0" borderId="1" xfId="6" applyFont="1" applyBorder="1" applyAlignment="1">
      <alignment horizontal="center" vertical="top" wrapText="1"/>
    </xf>
    <xf numFmtId="164" fontId="19" fillId="0" borderId="1" xfId="6" applyNumberFormat="1" applyFont="1" applyBorder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0" fontId="18" fillId="4" borderId="1" xfId="6" applyFont="1" applyFill="1" applyBorder="1" applyAlignment="1">
      <alignment horizontal="center" vertical="center" wrapText="1"/>
    </xf>
    <xf numFmtId="0" fontId="18" fillId="4" borderId="1" xfId="6" applyFont="1" applyFill="1" applyBorder="1" applyAlignment="1">
      <alignment horizontal="left" vertical="top" wrapText="1"/>
    </xf>
    <xf numFmtId="0" fontId="18" fillId="4" borderId="1" xfId="6" applyFont="1" applyFill="1" applyBorder="1" applyAlignment="1">
      <alignment horizontal="center" vertical="top"/>
    </xf>
    <xf numFmtId="0" fontId="19" fillId="0" borderId="1" xfId="6" applyFont="1" applyBorder="1" applyAlignment="1">
      <alignment horizontal="center" vertical="top"/>
    </xf>
    <xf numFmtId="0" fontId="15" fillId="0" borderId="1" xfId="6" applyFont="1" applyFill="1" applyBorder="1" applyAlignment="1">
      <alignment horizontal="center" vertical="center"/>
    </xf>
    <xf numFmtId="0" fontId="15" fillId="4" borderId="1" xfId="6" applyFont="1" applyFill="1" applyBorder="1" applyAlignment="1">
      <alignment horizontal="justify" vertical="top" wrapText="1"/>
    </xf>
    <xf numFmtId="0" fontId="19" fillId="0" borderId="1" xfId="6" applyFont="1" applyBorder="1" applyAlignment="1">
      <alignment horizontal="left" vertical="top" wrapText="1"/>
    </xf>
    <xf numFmtId="0" fontId="23" fillId="0" borderId="1" xfId="6" applyFont="1" applyBorder="1" applyAlignment="1">
      <alignment horizontal="justify" vertical="top" wrapText="1"/>
    </xf>
    <xf numFmtId="0" fontId="19" fillId="0" borderId="1" xfId="6" applyFont="1" applyFill="1" applyBorder="1" applyAlignment="1">
      <alignment horizontal="center" vertical="top"/>
    </xf>
    <xf numFmtId="2" fontId="16" fillId="2" borderId="1" xfId="6" applyNumberFormat="1" applyFont="1" applyFill="1" applyBorder="1"/>
    <xf numFmtId="0" fontId="15" fillId="5" borderId="1" xfId="6" applyNumberFormat="1" applyFont="1" applyFill="1" applyBorder="1" applyAlignment="1" applyProtection="1">
      <alignment vertical="center" wrapText="1"/>
    </xf>
    <xf numFmtId="164" fontId="15" fillId="4" borderId="1" xfId="6" applyNumberFormat="1" applyFont="1" applyFill="1" applyBorder="1" applyAlignment="1">
      <alignment horizontal="center"/>
    </xf>
    <xf numFmtId="165" fontId="15" fillId="4" borderId="1" xfId="6" applyNumberFormat="1" applyFont="1" applyFill="1" applyBorder="1"/>
    <xf numFmtId="0" fontId="16" fillId="2" borderId="1" xfId="6" applyFont="1" applyFill="1" applyBorder="1" applyAlignment="1">
      <alignment horizontal="right"/>
    </xf>
    <xf numFmtId="164" fontId="16" fillId="2" borderId="1" xfId="6" applyNumberFormat="1" applyFont="1" applyFill="1" applyBorder="1"/>
    <xf numFmtId="2" fontId="15" fillId="4" borderId="1" xfId="6" applyNumberFormat="1" applyFont="1" applyFill="1" applyBorder="1"/>
    <xf numFmtId="0" fontId="15" fillId="0" borderId="1" xfId="6" applyFont="1" applyFill="1" applyBorder="1" applyAlignment="1">
      <alignment horizontal="left" vertical="center" wrapText="1"/>
    </xf>
    <xf numFmtId="164" fontId="15" fillId="0" borderId="1" xfId="6" applyNumberFormat="1" applyFont="1" applyFill="1" applyBorder="1" applyAlignment="1">
      <alignment horizontal="center" vertical="center"/>
    </xf>
    <xf numFmtId="0" fontId="18" fillId="0" borderId="1" xfId="6" applyFont="1" applyFill="1" applyBorder="1" applyAlignment="1">
      <alignment horizontal="left" vertical="center" wrapText="1"/>
    </xf>
    <xf numFmtId="0" fontId="18" fillId="0" borderId="1" xfId="6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left" vertical="center"/>
    </xf>
    <xf numFmtId="0" fontId="15" fillId="4" borderId="3" xfId="6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justify" vertical="center"/>
    </xf>
    <xf numFmtId="0" fontId="15" fillId="0" borderId="1" xfId="6" applyFont="1" applyFill="1" applyBorder="1" applyAlignment="1">
      <alignment horizontal="justify" wrapText="1"/>
    </xf>
    <xf numFmtId="0" fontId="23" fillId="4" borderId="3" xfId="6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horizontal="center" vertical="center" wrapText="1"/>
    </xf>
    <xf numFmtId="0" fontId="15" fillId="0" borderId="3" xfId="6" applyFont="1" applyFill="1" applyBorder="1" applyAlignment="1">
      <alignment horizontal="center" vertical="center"/>
    </xf>
    <xf numFmtId="0" fontId="15" fillId="0" borderId="1" xfId="6" applyFont="1" applyFill="1" applyBorder="1" applyAlignment="1">
      <alignment vertical="top" wrapText="1"/>
    </xf>
    <xf numFmtId="0" fontId="15" fillId="0" borderId="1" xfId="6" applyFont="1" applyBorder="1" applyAlignment="1">
      <alignment horizontal="center" vertical="center"/>
    </xf>
    <xf numFmtId="0" fontId="15" fillId="0" borderId="1" xfId="6" applyFont="1" applyFill="1" applyBorder="1" applyAlignment="1">
      <alignment vertical="center" wrapText="1"/>
    </xf>
    <xf numFmtId="0" fontId="15" fillId="4" borderId="1" xfId="6" applyFont="1" applyFill="1" applyBorder="1" applyAlignment="1">
      <alignment horizontal="left" wrapText="1"/>
    </xf>
    <xf numFmtId="0" fontId="18" fillId="4" borderId="1" xfId="6" applyFont="1" applyFill="1" applyBorder="1" applyAlignment="1">
      <alignment horizontal="center"/>
    </xf>
    <xf numFmtId="0" fontId="15" fillId="4" borderId="1" xfId="6" applyFont="1" applyFill="1" applyBorder="1" applyAlignment="1">
      <alignment horizontal="center"/>
    </xf>
    <xf numFmtId="0" fontId="15" fillId="4" borderId="1" xfId="6" applyFont="1" applyFill="1" applyBorder="1" applyAlignment="1">
      <alignment horizontal="center" wrapText="1"/>
    </xf>
    <xf numFmtId="0" fontId="15" fillId="4" borderId="1" xfId="6" applyFont="1" applyFill="1" applyBorder="1" applyAlignment="1">
      <alignment wrapText="1"/>
    </xf>
    <xf numFmtId="0" fontId="18" fillId="4" borderId="1" xfId="6" applyFont="1" applyFill="1" applyBorder="1" applyAlignment="1">
      <alignment horizontal="left" wrapText="1"/>
    </xf>
    <xf numFmtId="0" fontId="15" fillId="0" borderId="1" xfId="6" applyFont="1" applyBorder="1" applyAlignment="1">
      <alignment vertical="top" wrapText="1"/>
    </xf>
    <xf numFmtId="0" fontId="23" fillId="0" borderId="1" xfId="6" applyFont="1" applyBorder="1" applyAlignment="1">
      <alignment horizontal="center" vertical="center" wrapText="1"/>
    </xf>
    <xf numFmtId="0" fontId="23" fillId="0" borderId="1" xfId="6" applyFont="1" applyBorder="1" applyAlignment="1">
      <alignment vertical="top" wrapText="1"/>
    </xf>
    <xf numFmtId="0" fontId="15" fillId="0" borderId="1" xfId="6" applyFont="1" applyFill="1" applyBorder="1" applyAlignment="1">
      <alignment horizontal="center"/>
    </xf>
    <xf numFmtId="0" fontId="15" fillId="4" borderId="4" xfId="6" applyFont="1" applyFill="1" applyBorder="1" applyAlignment="1">
      <alignment horizontal="center" vertical="center" wrapText="1"/>
    </xf>
    <xf numFmtId="0" fontId="31" fillId="4" borderId="4" xfId="6" applyFont="1" applyFill="1" applyBorder="1" applyAlignment="1">
      <alignment horizontal="center" vertical="center" wrapText="1"/>
    </xf>
    <xf numFmtId="0" fontId="15" fillId="0" borderId="1" xfId="6" applyFont="1" applyBorder="1" applyAlignment="1">
      <alignment horizontal="left" wrapText="1"/>
    </xf>
    <xf numFmtId="0" fontId="15" fillId="0" borderId="1" xfId="6" applyFont="1" applyBorder="1" applyAlignment="1">
      <alignment horizontal="center"/>
    </xf>
    <xf numFmtId="0" fontId="15" fillId="0" borderId="1" xfId="6" applyFont="1" applyBorder="1" applyAlignment="1">
      <alignment horizontal="center" vertical="center" wrapText="1"/>
    </xf>
    <xf numFmtId="164" fontId="15" fillId="4" borderId="1" xfId="6" applyNumberFormat="1" applyFont="1" applyFill="1" applyBorder="1"/>
    <xf numFmtId="0" fontId="15" fillId="0" borderId="1" xfId="6" applyFont="1" applyBorder="1" applyAlignment="1">
      <alignment horizontal="justify" vertical="top" wrapText="1"/>
    </xf>
    <xf numFmtId="0" fontId="15" fillId="0" borderId="1" xfId="6" applyFont="1" applyFill="1" applyBorder="1" applyAlignment="1">
      <alignment horizontal="center" wrapText="1"/>
    </xf>
    <xf numFmtId="0" fontId="18" fillId="0" borderId="1" xfId="6" applyFont="1" applyBorder="1" applyAlignment="1">
      <alignment horizontal="justify" vertical="top" wrapText="1"/>
    </xf>
    <xf numFmtId="0" fontId="18" fillId="0" borderId="1" xfId="6" applyFont="1" applyBorder="1" applyAlignment="1">
      <alignment horizontal="center" vertical="center" wrapText="1"/>
    </xf>
    <xf numFmtId="0" fontId="19" fillId="0" borderId="6" xfId="6" applyFont="1" applyBorder="1" applyAlignment="1">
      <alignment horizontal="center" vertical="center" wrapText="1"/>
    </xf>
    <xf numFmtId="0" fontId="18" fillId="4" borderId="1" xfId="6" applyFont="1" applyFill="1" applyBorder="1" applyAlignment="1">
      <alignment wrapText="1"/>
    </xf>
    <xf numFmtId="0" fontId="18" fillId="0" borderId="1" xfId="6" applyFont="1" applyBorder="1" applyAlignment="1">
      <alignment wrapText="1"/>
    </xf>
    <xf numFmtId="0" fontId="16" fillId="2" borderId="1" xfId="6" applyFont="1" applyFill="1" applyBorder="1"/>
    <xf numFmtId="0" fontId="15" fillId="0" borderId="1" xfId="6" applyFont="1" applyFill="1" applyBorder="1"/>
    <xf numFmtId="0" fontId="15" fillId="0" borderId="0" xfId="6" applyFont="1" applyFill="1"/>
    <xf numFmtId="0" fontId="15" fillId="0" borderId="1" xfId="6" applyFont="1" applyFill="1" applyBorder="1" applyAlignment="1">
      <alignment wrapText="1"/>
    </xf>
    <xf numFmtId="0" fontId="18" fillId="0" borderId="1" xfId="6" applyFont="1" applyBorder="1" applyAlignment="1">
      <alignment horizontal="center" vertical="center"/>
    </xf>
    <xf numFmtId="0" fontId="15" fillId="0" borderId="1" xfId="6" applyFont="1" applyBorder="1" applyAlignment="1">
      <alignment wrapText="1"/>
    </xf>
    <xf numFmtId="0" fontId="15" fillId="4" borderId="1" xfId="6" applyFont="1" applyFill="1" applyBorder="1" applyAlignment="1">
      <alignment horizontal="center" vertical="center" wrapText="1"/>
    </xf>
    <xf numFmtId="0" fontId="15" fillId="0" borderId="1" xfId="6" applyFont="1" applyBorder="1" applyAlignment="1">
      <alignment vertical="center" wrapText="1"/>
    </xf>
    <xf numFmtId="0" fontId="23" fillId="0" borderId="1" xfId="6" applyFont="1" applyBorder="1" applyAlignment="1">
      <alignment wrapText="1"/>
    </xf>
    <xf numFmtId="0" fontId="15" fillId="0" borderId="1" xfId="6" applyFont="1" applyFill="1" applyBorder="1" applyAlignment="1">
      <alignment horizontal="left" wrapText="1"/>
    </xf>
    <xf numFmtId="164" fontId="15" fillId="3" borderId="1" xfId="6" applyNumberFormat="1" applyFont="1" applyFill="1" applyBorder="1" applyAlignment="1">
      <alignment horizontal="center" vertical="center"/>
    </xf>
    <xf numFmtId="0" fontId="15" fillId="3" borderId="1" xfId="6" applyFont="1" applyFill="1" applyBorder="1" applyAlignment="1">
      <alignment horizontal="center" wrapText="1"/>
    </xf>
    <xf numFmtId="0" fontId="15" fillId="3" borderId="1" xfId="6" applyFont="1" applyFill="1" applyBorder="1" applyAlignment="1">
      <alignment horizontal="left" vertical="top" wrapText="1"/>
    </xf>
    <xf numFmtId="0" fontId="15" fillId="3" borderId="1" xfId="6" applyFont="1" applyFill="1" applyBorder="1" applyAlignment="1">
      <alignment horizontal="center" vertical="center" wrapText="1"/>
    </xf>
    <xf numFmtId="0" fontId="15" fillId="0" borderId="1" xfId="6" applyFont="1" applyBorder="1" applyAlignment="1">
      <alignment horizontal="left" vertical="top" wrapText="1"/>
    </xf>
    <xf numFmtId="0" fontId="15" fillId="0" borderId="1" xfId="6" applyFont="1" applyFill="1" applyBorder="1" applyAlignment="1">
      <alignment horizontal="left" vertical="top" wrapText="1"/>
    </xf>
    <xf numFmtId="0" fontId="15" fillId="4" borderId="1" xfId="6" applyFont="1" applyFill="1" applyBorder="1" applyAlignment="1">
      <alignment horizontal="left" vertical="center" wrapText="1"/>
    </xf>
    <xf numFmtId="164" fontId="15" fillId="2" borderId="1" xfId="6" applyNumberFormat="1" applyFont="1" applyFill="1" applyBorder="1"/>
    <xf numFmtId="0" fontId="19" fillId="0" borderId="1" xfId="6" applyFont="1" applyBorder="1" applyAlignment="1">
      <alignment horizontal="left" wrapText="1"/>
    </xf>
    <xf numFmtId="0" fontId="19" fillId="0" borderId="1" xfId="6" applyFont="1" applyBorder="1" applyAlignment="1">
      <alignment horizontal="center" wrapText="1"/>
    </xf>
    <xf numFmtId="0" fontId="15" fillId="0" borderId="4" xfId="6" applyFont="1" applyFill="1" applyBorder="1"/>
    <xf numFmtId="0" fontId="15" fillId="4" borderId="4" xfId="6" applyFont="1" applyFill="1" applyBorder="1"/>
    <xf numFmtId="164" fontId="15" fillId="4" borderId="4" xfId="6" applyNumberFormat="1" applyFont="1" applyFill="1" applyBorder="1" applyAlignment="1">
      <alignment vertical="center"/>
    </xf>
    <xf numFmtId="0" fontId="19" fillId="3" borderId="1" xfId="6" applyFont="1" applyFill="1" applyBorder="1" applyAlignment="1">
      <alignment horizontal="center" wrapText="1"/>
    </xf>
    <xf numFmtId="10" fontId="19" fillId="0" borderId="1" xfId="6" applyNumberFormat="1" applyFont="1" applyBorder="1" applyAlignment="1">
      <alignment horizontal="center"/>
    </xf>
    <xf numFmtId="0" fontId="23" fillId="0" borderId="1" xfId="6" applyFont="1" applyBorder="1" applyAlignment="1">
      <alignment horizontal="center" wrapText="1"/>
    </xf>
    <xf numFmtId="9" fontId="19" fillId="0" borderId="1" xfId="6" applyNumberFormat="1" applyFont="1" applyBorder="1" applyAlignment="1">
      <alignment horizontal="center" vertical="top" wrapText="1"/>
    </xf>
    <xf numFmtId="0" fontId="19" fillId="0" borderId="1" xfId="6" applyFont="1" applyBorder="1" applyAlignment="1">
      <alignment horizontal="center"/>
    </xf>
    <xf numFmtId="0" fontId="23" fillId="0" borderId="1" xfId="6" applyFont="1" applyBorder="1" applyAlignment="1">
      <alignment horizontal="center" vertical="top"/>
    </xf>
    <xf numFmtId="0" fontId="23" fillId="0" borderId="1" xfId="6" applyFont="1" applyBorder="1" applyAlignment="1">
      <alignment horizontal="center"/>
    </xf>
    <xf numFmtId="0" fontId="15" fillId="4" borderId="5" xfId="6" applyFont="1" applyFill="1" applyBorder="1"/>
    <xf numFmtId="0" fontId="15" fillId="5" borderId="2" xfId="6" applyNumberFormat="1" applyFont="1" applyFill="1" applyBorder="1" applyAlignment="1" applyProtection="1">
      <alignment vertical="center" wrapText="1"/>
    </xf>
    <xf numFmtId="0" fontId="26" fillId="4" borderId="0" xfId="0" applyFont="1" applyFill="1"/>
    <xf numFmtId="0" fontId="26" fillId="4" borderId="0" xfId="0" applyFont="1" applyFill="1" applyAlignment="1">
      <alignment horizontal="right"/>
    </xf>
    <xf numFmtId="0" fontId="26" fillId="4" borderId="1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6" fillId="4" borderId="1" xfId="0" applyFont="1" applyFill="1" applyBorder="1" applyAlignment="1">
      <alignment horizontal="justify"/>
    </xf>
    <xf numFmtId="4" fontId="26" fillId="0" borderId="1" xfId="0" applyNumberFormat="1" applyFont="1" applyFill="1" applyBorder="1" applyAlignment="1">
      <alignment horizontal="right"/>
    </xf>
    <xf numFmtId="0" fontId="26" fillId="4" borderId="1" xfId="0" applyFont="1" applyFill="1" applyBorder="1"/>
    <xf numFmtId="4" fontId="26" fillId="4" borderId="1" xfId="0" applyNumberFormat="1" applyFont="1" applyFill="1" applyBorder="1" applyAlignment="1">
      <alignment horizontal="right"/>
    </xf>
    <xf numFmtId="0" fontId="15" fillId="3" borderId="1" xfId="6" applyFont="1" applyFill="1" applyBorder="1" applyAlignment="1">
      <alignment horizontal="left" vertical="center" wrapText="1"/>
    </xf>
    <xf numFmtId="0" fontId="15" fillId="3" borderId="1" xfId="6" applyFont="1" applyFill="1" applyBorder="1" applyAlignment="1">
      <alignment horizontal="center" vertical="center"/>
    </xf>
    <xf numFmtId="0" fontId="18" fillId="3" borderId="1" xfId="4" applyNumberFormat="1" applyFont="1" applyFill="1" applyBorder="1" applyAlignment="1">
      <alignment horizontal="center" vertical="top" wrapText="1"/>
    </xf>
    <xf numFmtId="1" fontId="18" fillId="3" borderId="1" xfId="4" applyNumberFormat="1" applyFont="1" applyFill="1" applyBorder="1" applyAlignment="1">
      <alignment horizontal="center" wrapText="1"/>
    </xf>
    <xf numFmtId="0" fontId="18" fillId="3" borderId="1" xfId="4" applyNumberFormat="1" applyFont="1" applyFill="1" applyBorder="1" applyAlignment="1">
      <alignment horizontal="center" wrapText="1"/>
    </xf>
    <xf numFmtId="0" fontId="15" fillId="3" borderId="1" xfId="4" applyNumberFormat="1" applyFont="1" applyFill="1" applyBorder="1" applyAlignment="1">
      <alignment horizontal="center" wrapText="1"/>
    </xf>
    <xf numFmtId="0" fontId="18" fillId="3" borderId="1" xfId="6" applyFont="1" applyFill="1" applyBorder="1" applyAlignment="1">
      <alignment horizontal="left" vertical="center" wrapText="1"/>
    </xf>
    <xf numFmtId="0" fontId="18" fillId="3" borderId="1" xfId="6" applyFont="1" applyFill="1" applyBorder="1" applyAlignment="1">
      <alignment horizontal="center" vertical="center"/>
    </xf>
    <xf numFmtId="0" fontId="15" fillId="3" borderId="1" xfId="6" applyFont="1" applyFill="1" applyBorder="1"/>
    <xf numFmtId="164" fontId="16" fillId="2" borderId="4" xfId="6" applyNumberFormat="1" applyFont="1" applyFill="1" applyBorder="1" applyAlignment="1">
      <alignment horizontal="center"/>
    </xf>
    <xf numFmtId="164" fontId="36" fillId="0" borderId="1" xfId="0" applyNumberFormat="1" applyFont="1" applyBorder="1" applyAlignment="1">
      <alignment horizontal="center" vertical="center" wrapText="1"/>
    </xf>
    <xf numFmtId="0" fontId="38" fillId="0" borderId="5" xfId="2" applyFont="1" applyFill="1" applyBorder="1" applyAlignment="1">
      <alignment horizontal="left" wrapText="1"/>
    </xf>
    <xf numFmtId="0" fontId="38" fillId="0" borderId="5" xfId="2" applyFont="1" applyBorder="1" applyAlignment="1">
      <alignment horizontal="left" wrapText="1"/>
    </xf>
    <xf numFmtId="0" fontId="39" fillId="0" borderId="5" xfId="2" applyFont="1" applyFill="1" applyBorder="1" applyAlignment="1">
      <alignment horizontal="left" vertical="center" wrapText="1"/>
    </xf>
    <xf numFmtId="0" fontId="11" fillId="0" borderId="5" xfId="2" applyNumberFormat="1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0" fontId="39" fillId="3" borderId="5" xfId="2" applyFont="1" applyFill="1" applyBorder="1" applyAlignment="1">
      <alignment horizontal="left" vertical="top" wrapText="1"/>
    </xf>
    <xf numFmtId="0" fontId="38" fillId="3" borderId="5" xfId="2" applyFont="1" applyFill="1" applyBorder="1" applyAlignment="1">
      <alignment horizontal="left" vertical="top" wrapText="1"/>
    </xf>
    <xf numFmtId="0" fontId="39" fillId="0" borderId="1" xfId="2" applyFont="1" applyFill="1" applyBorder="1" applyAlignment="1">
      <alignment horizontal="left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40" fillId="0" borderId="1" xfId="0" applyFont="1" applyBorder="1"/>
    <xf numFmtId="0" fontId="7" fillId="3" borderId="1" xfId="0" applyFont="1" applyFill="1" applyBorder="1" applyAlignment="1">
      <alignment wrapText="1"/>
    </xf>
    <xf numFmtId="0" fontId="38" fillId="0" borderId="4" xfId="2" applyFont="1" applyFill="1" applyBorder="1" applyAlignment="1">
      <alignment vertical="center" wrapText="1"/>
    </xf>
    <xf numFmtId="0" fontId="38" fillId="4" borderId="1" xfId="2" applyFont="1" applyFill="1" applyBorder="1" applyAlignment="1">
      <alignment horizontal="left" vertical="center" wrapText="1"/>
    </xf>
    <xf numFmtId="0" fontId="40" fillId="0" borderId="0" xfId="0" applyFont="1"/>
    <xf numFmtId="0" fontId="39" fillId="0" borderId="4" xfId="2" applyFont="1" applyFill="1" applyBorder="1" applyAlignment="1">
      <alignment horizontal="left" wrapText="1"/>
    </xf>
    <xf numFmtId="0" fontId="38" fillId="3" borderId="1" xfId="2" applyFont="1" applyFill="1" applyBorder="1" applyAlignment="1">
      <alignment horizontal="left" vertical="top" wrapText="1"/>
    </xf>
    <xf numFmtId="49" fontId="38" fillId="3" borderId="1" xfId="2" applyNumberFormat="1" applyFont="1" applyFill="1" applyBorder="1" applyAlignment="1">
      <alignment horizontal="left" vertical="top" wrapText="1"/>
    </xf>
    <xf numFmtId="0" fontId="38" fillId="0" borderId="1" xfId="2" applyFont="1" applyFill="1" applyBorder="1" applyAlignment="1">
      <alignment horizontal="left" vertical="top" wrapText="1"/>
    </xf>
    <xf numFmtId="0" fontId="39" fillId="0" borderId="1" xfId="0" applyFont="1" applyBorder="1" applyAlignment="1">
      <alignment vertical="center" wrapText="1"/>
    </xf>
    <xf numFmtId="0" fontId="39" fillId="0" borderId="6" xfId="0" applyFont="1" applyBorder="1" applyAlignment="1">
      <alignment vertical="top" wrapText="1"/>
    </xf>
    <xf numFmtId="0" fontId="38" fillId="0" borderId="1" xfId="2" applyFont="1" applyBorder="1" applyAlignment="1">
      <alignment vertical="top" wrapText="1"/>
    </xf>
    <xf numFmtId="0" fontId="40" fillId="0" borderId="1" xfId="0" applyFont="1" applyBorder="1" applyAlignment="1">
      <alignment horizontal="left" vertical="top" wrapText="1"/>
    </xf>
    <xf numFmtId="0" fontId="38" fillId="0" borderId="5" xfId="2" applyFont="1" applyBorder="1" applyAlignment="1">
      <alignment horizontal="left" vertical="center" wrapText="1"/>
    </xf>
    <xf numFmtId="0" fontId="39" fillId="4" borderId="1" xfId="2" applyFont="1" applyFill="1" applyBorder="1" applyAlignment="1">
      <alignment horizontal="left" wrapText="1"/>
    </xf>
    <xf numFmtId="0" fontId="7" fillId="0" borderId="1" xfId="0" applyFont="1" applyBorder="1"/>
    <xf numFmtId="0" fontId="38" fillId="0" borderId="1" xfId="3" applyFont="1" applyFill="1" applyBorder="1" applyAlignment="1">
      <alignment horizontal="left" vertical="center"/>
    </xf>
    <xf numFmtId="0" fontId="39" fillId="0" borderId="1" xfId="3" applyFont="1" applyFill="1" applyBorder="1" applyAlignment="1">
      <alignment horizontal="left" wrapText="1"/>
    </xf>
    <xf numFmtId="0" fontId="39" fillId="0" borderId="1" xfId="3" applyFont="1" applyFill="1" applyBorder="1" applyAlignment="1">
      <alignment horizontal="left" vertical="top" wrapText="1"/>
    </xf>
    <xf numFmtId="0" fontId="38" fillId="0" borderId="1" xfId="3" applyFont="1" applyFill="1" applyBorder="1" applyAlignment="1">
      <alignment horizontal="left" vertical="top" wrapText="1"/>
    </xf>
    <xf numFmtId="0" fontId="40" fillId="0" borderId="1" xfId="0" applyFont="1" applyBorder="1" applyAlignment="1">
      <alignment horizontal="left" wrapText="1"/>
    </xf>
    <xf numFmtId="0" fontId="8" fillId="2" borderId="1" xfId="2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left" vertical="top" wrapText="1"/>
    </xf>
    <xf numFmtId="0" fontId="41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/>
    </xf>
    <xf numFmtId="164" fontId="42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26" fillId="0" borderId="1" xfId="6" applyFont="1" applyFill="1" applyBorder="1" applyAlignment="1">
      <alignment horizontal="center" wrapText="1"/>
    </xf>
    <xf numFmtId="0" fontId="28" fillId="3" borderId="7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49" fontId="26" fillId="3" borderId="7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4" fontId="26" fillId="3" borderId="1" xfId="0" applyNumberFormat="1" applyFont="1" applyFill="1" applyBorder="1" applyAlignment="1">
      <alignment horizontal="right"/>
    </xf>
    <xf numFmtId="0" fontId="26" fillId="3" borderId="1" xfId="0" applyFont="1" applyFill="1" applyBorder="1"/>
    <xf numFmtId="0" fontId="43" fillId="2" borderId="1" xfId="4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44" fillId="0" borderId="1" xfId="2" applyNumberFormat="1" applyFont="1" applyFill="1" applyBorder="1" applyAlignment="1">
      <alignment horizontal="center" wrapText="1"/>
    </xf>
    <xf numFmtId="4" fontId="45" fillId="0" borderId="1" xfId="2" applyNumberFormat="1" applyFont="1" applyFill="1" applyBorder="1" applyAlignment="1">
      <alignment horizontal="center" wrapText="1"/>
    </xf>
    <xf numFmtId="4" fontId="47" fillId="6" borderId="13" xfId="10" applyProtection="1">
      <alignment horizontal="right" vertical="top" shrinkToFit="1"/>
    </xf>
    <xf numFmtId="0" fontId="26" fillId="0" borderId="1" xfId="0" applyFont="1" applyBorder="1"/>
    <xf numFmtId="0" fontId="26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9" fillId="4" borderId="1" xfId="6" applyFont="1" applyFill="1" applyBorder="1" applyAlignment="1">
      <alignment horizontal="center"/>
    </xf>
    <xf numFmtId="0" fontId="9" fillId="4" borderId="1" xfId="6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50" fillId="0" borderId="0" xfId="2" applyFont="1"/>
    <xf numFmtId="0" fontId="50" fillId="0" borderId="1" xfId="2" applyFont="1" applyBorder="1" applyAlignment="1">
      <alignment horizontal="center" wrapText="1"/>
    </xf>
    <xf numFmtId="0" fontId="49" fillId="0" borderId="1" xfId="2" applyFont="1" applyBorder="1" applyAlignment="1">
      <alignment horizontal="center"/>
    </xf>
    <xf numFmtId="0" fontId="49" fillId="0" borderId="5" xfId="2" applyFont="1" applyFill="1" applyBorder="1" applyAlignment="1">
      <alignment horizontal="center"/>
    </xf>
    <xf numFmtId="0" fontId="50" fillId="9" borderId="5" xfId="2" applyFont="1" applyFill="1" applyBorder="1" applyAlignment="1">
      <alignment horizontal="center" wrapText="1"/>
    </xf>
    <xf numFmtId="4" fontId="49" fillId="9" borderId="1" xfId="2" applyNumberFormat="1" applyFont="1" applyFill="1" applyBorder="1" applyAlignment="1">
      <alignment horizontal="center"/>
    </xf>
    <xf numFmtId="2" fontId="49" fillId="2" borderId="1" xfId="2" applyNumberFormat="1" applyFont="1" applyFill="1" applyBorder="1" applyAlignment="1">
      <alignment horizontal="center"/>
    </xf>
    <xf numFmtId="2" fontId="49" fillId="3" borderId="1" xfId="2" applyNumberFormat="1" applyFont="1" applyFill="1" applyBorder="1" applyAlignment="1">
      <alignment horizontal="center" vertical="center"/>
    </xf>
    <xf numFmtId="0" fontId="50" fillId="0" borderId="5" xfId="2" applyFont="1" applyBorder="1" applyAlignment="1">
      <alignment horizontal="center" wrapText="1"/>
    </xf>
    <xf numFmtId="4" fontId="49" fillId="0" borderId="1" xfId="2" applyNumberFormat="1" applyFont="1" applyBorder="1" applyAlignment="1">
      <alignment horizontal="center"/>
    </xf>
    <xf numFmtId="2" fontId="49" fillId="2" borderId="1" xfId="2" applyNumberFormat="1" applyFont="1" applyFill="1" applyBorder="1"/>
    <xf numFmtId="0" fontId="49" fillId="7" borderId="5" xfId="2" applyFont="1" applyFill="1" applyBorder="1" applyAlignment="1">
      <alignment horizontal="center"/>
    </xf>
    <xf numFmtId="0" fontId="51" fillId="8" borderId="5" xfId="2" applyFont="1" applyFill="1" applyBorder="1" applyAlignment="1">
      <alignment horizontal="left" wrapText="1"/>
    </xf>
    <xf numFmtId="4" fontId="51" fillId="8" borderId="5" xfId="2" applyNumberFormat="1" applyFont="1" applyFill="1" applyBorder="1" applyAlignment="1">
      <alignment horizontal="center" wrapText="1"/>
    </xf>
    <xf numFmtId="4" fontId="49" fillId="8" borderId="1" xfId="2" applyNumberFormat="1" applyFont="1" applyFill="1" applyBorder="1" applyAlignment="1">
      <alignment horizontal="center"/>
    </xf>
    <xf numFmtId="0" fontId="52" fillId="0" borderId="5" xfId="2" applyFont="1" applyFill="1" applyBorder="1" applyAlignment="1">
      <alignment horizontal="center"/>
    </xf>
    <xf numFmtId="0" fontId="53" fillId="0" borderId="5" xfId="2" applyFont="1" applyFill="1" applyBorder="1" applyAlignment="1">
      <alignment horizontal="left" wrapText="1"/>
    </xf>
    <xf numFmtId="4" fontId="53" fillId="0" borderId="5" xfId="2" applyNumberFormat="1" applyFont="1" applyFill="1" applyBorder="1" applyAlignment="1">
      <alignment horizontal="center" wrapText="1"/>
    </xf>
    <xf numFmtId="4" fontId="52" fillId="0" borderId="1" xfId="2" applyNumberFormat="1" applyFont="1" applyFill="1" applyBorder="1" applyAlignment="1">
      <alignment horizontal="center"/>
    </xf>
    <xf numFmtId="4" fontId="54" fillId="0" borderId="1" xfId="2" applyNumberFormat="1" applyFont="1" applyFill="1" applyBorder="1" applyAlignment="1">
      <alignment horizontal="center"/>
    </xf>
    <xf numFmtId="2" fontId="52" fillId="2" borderId="1" xfId="2" applyNumberFormat="1" applyFont="1" applyFill="1" applyBorder="1"/>
    <xf numFmtId="0" fontId="52" fillId="0" borderId="0" xfId="2" applyFont="1" applyFill="1"/>
    <xf numFmtId="0" fontId="9" fillId="0" borderId="5" xfId="2" applyFont="1" applyFill="1" applyBorder="1" applyAlignment="1">
      <alignment horizontal="left" wrapText="1"/>
    </xf>
    <xf numFmtId="4" fontId="51" fillId="0" borderId="5" xfId="2" applyNumberFormat="1" applyFont="1" applyFill="1" applyBorder="1" applyAlignment="1">
      <alignment horizontal="center" wrapText="1"/>
    </xf>
    <xf numFmtId="4" fontId="50" fillId="0" borderId="1" xfId="2" applyNumberFormat="1" applyFont="1" applyFill="1" applyBorder="1" applyAlignment="1">
      <alignment horizontal="center"/>
    </xf>
    <xf numFmtId="4" fontId="49" fillId="0" borderId="1" xfId="2" applyNumberFormat="1" applyFont="1" applyFill="1" applyBorder="1" applyAlignment="1">
      <alignment horizontal="center"/>
    </xf>
    <xf numFmtId="2" fontId="50" fillId="2" borderId="1" xfId="2" applyNumberFormat="1" applyFont="1" applyFill="1" applyBorder="1"/>
    <xf numFmtId="0" fontId="50" fillId="0" borderId="0" xfId="2" applyFont="1" applyFill="1"/>
    <xf numFmtId="0" fontId="53" fillId="0" borderId="5" xfId="2" applyFont="1" applyBorder="1" applyAlignment="1">
      <alignment horizontal="left" wrapText="1"/>
    </xf>
    <xf numFmtId="4" fontId="55" fillId="0" borderId="5" xfId="2" applyNumberFormat="1" applyFont="1" applyFill="1" applyBorder="1" applyAlignment="1">
      <alignment horizontal="center" wrapText="1"/>
    </xf>
    <xf numFmtId="0" fontId="9" fillId="0" borderId="5" xfId="2" applyFont="1" applyBorder="1" applyAlignment="1">
      <alignment horizontal="left" wrapText="1"/>
    </xf>
    <xf numFmtId="0" fontId="52" fillId="0" borderId="0" xfId="2" applyFont="1"/>
    <xf numFmtId="0" fontId="51" fillId="8" borderId="1" xfId="2" applyFont="1" applyFill="1" applyBorder="1" applyAlignment="1">
      <alignment horizontal="left" vertical="center" wrapText="1"/>
    </xf>
    <xf numFmtId="0" fontId="55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49" fillId="7" borderId="1" xfId="2" applyFont="1" applyFill="1" applyBorder="1" applyAlignment="1">
      <alignment horizontal="center"/>
    </xf>
    <xf numFmtId="0" fontId="56" fillId="8" borderId="1" xfId="2" applyFont="1" applyFill="1" applyBorder="1" applyAlignment="1">
      <alignment horizontal="left" wrapText="1"/>
    </xf>
    <xf numFmtId="4" fontId="49" fillId="8" borderId="5" xfId="2" applyNumberFormat="1" applyFont="1" applyFill="1" applyBorder="1" applyAlignment="1">
      <alignment horizontal="center"/>
    </xf>
    <xf numFmtId="0" fontId="50" fillId="0" borderId="5" xfId="2" applyFont="1" applyFill="1" applyBorder="1" applyAlignment="1">
      <alignment horizontal="center"/>
    </xf>
    <xf numFmtId="0" fontId="9" fillId="0" borderId="5" xfId="2" applyFont="1" applyBorder="1" applyAlignment="1">
      <alignment horizontal="left" vertical="center" wrapText="1"/>
    </xf>
    <xf numFmtId="4" fontId="57" fillId="0" borderId="5" xfId="2" applyNumberFormat="1" applyFont="1" applyFill="1" applyBorder="1" applyAlignment="1">
      <alignment horizontal="center" wrapText="1"/>
    </xf>
    <xf numFmtId="2" fontId="58" fillId="0" borderId="1" xfId="0" applyNumberFormat="1" applyFont="1" applyBorder="1" applyAlignment="1">
      <alignment horizontal="center" wrapText="1"/>
    </xf>
    <xf numFmtId="4" fontId="57" fillId="0" borderId="1" xfId="2" applyNumberFormat="1" applyFont="1" applyFill="1" applyBorder="1" applyAlignment="1">
      <alignment horizontal="center"/>
    </xf>
    <xf numFmtId="16" fontId="50" fillId="0" borderId="5" xfId="2" applyNumberFormat="1" applyFont="1" applyFill="1" applyBorder="1" applyAlignment="1">
      <alignment horizontal="center"/>
    </xf>
    <xf numFmtId="4" fontId="51" fillId="0" borderId="1" xfId="2" applyNumberFormat="1" applyFont="1" applyFill="1" applyBorder="1" applyAlignment="1">
      <alignment horizontal="center"/>
    </xf>
    <xf numFmtId="4" fontId="9" fillId="0" borderId="1" xfId="2" applyNumberFormat="1" applyFont="1" applyFill="1" applyBorder="1" applyAlignment="1">
      <alignment horizontal="center"/>
    </xf>
    <xf numFmtId="4" fontId="59" fillId="3" borderId="13" xfId="10" applyFont="1" applyFill="1" applyProtection="1">
      <alignment horizontal="right" vertical="top" shrinkToFit="1"/>
    </xf>
    <xf numFmtId="4" fontId="9" fillId="0" borderId="5" xfId="2" applyNumberFormat="1" applyFont="1" applyFill="1" applyBorder="1" applyAlignment="1">
      <alignment horizontal="center" wrapText="1"/>
    </xf>
    <xf numFmtId="2" fontId="22" fillId="0" borderId="1" xfId="0" applyNumberFormat="1" applyFont="1" applyBorder="1" applyAlignment="1">
      <alignment horizontal="center" wrapText="1"/>
    </xf>
    <xf numFmtId="0" fontId="55" fillId="0" borderId="5" xfId="2" applyFont="1" applyFill="1" applyBorder="1" applyAlignment="1">
      <alignment horizontal="left" wrapText="1"/>
    </xf>
    <xf numFmtId="0" fontId="56" fillId="8" borderId="1" xfId="2" applyFont="1" applyFill="1" applyBorder="1" applyAlignment="1">
      <alignment horizontal="left" vertical="center" wrapText="1"/>
    </xf>
    <xf numFmtId="4" fontId="54" fillId="2" borderId="5" xfId="2" applyNumberFormat="1" applyFont="1" applyFill="1" applyBorder="1" applyAlignment="1">
      <alignment horizontal="center"/>
    </xf>
    <xf numFmtId="4" fontId="52" fillId="0" borderId="5" xfId="2" applyNumberFormat="1" applyFont="1" applyFill="1" applyBorder="1" applyAlignment="1">
      <alignment horizontal="center"/>
    </xf>
    <xf numFmtId="4" fontId="54" fillId="0" borderId="5" xfId="2" applyNumberFormat="1" applyFont="1" applyFill="1" applyBorder="1" applyAlignment="1">
      <alignment horizontal="center"/>
    </xf>
    <xf numFmtId="0" fontId="45" fillId="0" borderId="5" xfId="2" applyFont="1" applyFill="1" applyBorder="1" applyAlignment="1">
      <alignment horizontal="left" vertical="center" wrapText="1"/>
    </xf>
    <xf numFmtId="4" fontId="49" fillId="0" borderId="5" xfId="2" applyNumberFormat="1" applyFont="1" applyFill="1" applyBorder="1" applyAlignment="1">
      <alignment horizontal="center"/>
    </xf>
    <xf numFmtId="4" fontId="50" fillId="0" borderId="5" xfId="2" applyNumberFormat="1" applyFont="1" applyFill="1" applyBorder="1" applyAlignment="1">
      <alignment horizontal="center"/>
    </xf>
    <xf numFmtId="43" fontId="9" fillId="3" borderId="1" xfId="1" applyFont="1" applyFill="1" applyBorder="1" applyAlignment="1">
      <alignment horizontal="center"/>
    </xf>
    <xf numFmtId="167" fontId="9" fillId="2" borderId="1" xfId="1" applyNumberFormat="1" applyFont="1" applyFill="1" applyBorder="1" applyAlignment="1">
      <alignment horizontal="center"/>
    </xf>
    <xf numFmtId="167" fontId="9" fillId="3" borderId="1" xfId="1" applyNumberFormat="1" applyFont="1" applyFill="1" applyBorder="1" applyAlignment="1">
      <alignment horizontal="center"/>
    </xf>
    <xf numFmtId="43" fontId="9" fillId="0" borderId="1" xfId="1" applyFont="1" applyFill="1" applyBorder="1" applyAlignment="1">
      <alignment horizontal="center"/>
    </xf>
    <xf numFmtId="0" fontId="9" fillId="0" borderId="1" xfId="2" applyFont="1" applyFill="1" applyBorder="1"/>
    <xf numFmtId="14" fontId="50" fillId="0" borderId="5" xfId="2" applyNumberFormat="1" applyFont="1" applyFill="1" applyBorder="1" applyAlignment="1">
      <alignment horizontal="center"/>
    </xf>
    <xf numFmtId="43" fontId="51" fillId="3" borderId="1" xfId="1" applyFont="1" applyFill="1" applyBorder="1" applyAlignment="1">
      <alignment horizontal="center"/>
    </xf>
    <xf numFmtId="4" fontId="9" fillId="0" borderId="5" xfId="2" applyNumberFormat="1" applyFont="1" applyFill="1" applyBorder="1" applyAlignment="1">
      <alignment horizontal="center"/>
    </xf>
    <xf numFmtId="43" fontId="9" fillId="2" borderId="1" xfId="1" applyFont="1" applyFill="1" applyBorder="1" applyAlignment="1">
      <alignment horizontal="center"/>
    </xf>
    <xf numFmtId="0" fontId="60" fillId="0" borderId="5" xfId="2" applyFont="1" applyFill="1" applyBorder="1" applyAlignment="1">
      <alignment horizontal="left" vertical="center" wrapText="1"/>
    </xf>
    <xf numFmtId="2" fontId="54" fillId="2" borderId="1" xfId="2" applyNumberFormat="1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45" fillId="0" borderId="1" xfId="2" applyFont="1" applyFill="1" applyBorder="1" applyAlignment="1">
      <alignment horizontal="left" vertical="center" wrapText="1"/>
    </xf>
    <xf numFmtId="4" fontId="50" fillId="2" borderId="5" xfId="2" applyNumberFormat="1" applyFont="1" applyFill="1" applyBorder="1" applyAlignment="1">
      <alignment horizontal="center"/>
    </xf>
    <xf numFmtId="4" fontId="49" fillId="2" borderId="5" xfId="2" applyNumberFormat="1" applyFont="1" applyFill="1" applyBorder="1" applyAlignment="1">
      <alignment horizontal="center"/>
    </xf>
    <xf numFmtId="0" fontId="24" fillId="0" borderId="0" xfId="0" applyFont="1" applyAlignment="1">
      <alignment wrapText="1"/>
    </xf>
    <xf numFmtId="4" fontId="55" fillId="0" borderId="5" xfId="2" applyNumberFormat="1" applyFont="1" applyFill="1" applyBorder="1" applyAlignment="1">
      <alignment horizontal="center"/>
    </xf>
    <xf numFmtId="4" fontId="9" fillId="2" borderId="5" xfId="2" applyNumberFormat="1" applyFont="1" applyFill="1" applyBorder="1" applyAlignment="1">
      <alignment horizontal="center"/>
    </xf>
    <xf numFmtId="4" fontId="9" fillId="3" borderId="5" xfId="2" applyNumberFormat="1" applyFont="1" applyFill="1" applyBorder="1" applyAlignment="1">
      <alignment horizontal="center"/>
    </xf>
    <xf numFmtId="4" fontId="61" fillId="3" borderId="5" xfId="2" applyNumberFormat="1" applyFont="1" applyFill="1" applyBorder="1" applyAlignment="1">
      <alignment horizontal="center"/>
    </xf>
    <xf numFmtId="0" fontId="45" fillId="0" borderId="5" xfId="2" applyNumberFormat="1" applyFont="1" applyFill="1" applyBorder="1" applyAlignment="1">
      <alignment horizontal="left" vertical="center" wrapText="1"/>
    </xf>
    <xf numFmtId="0" fontId="56" fillId="0" borderId="5" xfId="2" applyNumberFormat="1" applyFont="1" applyFill="1" applyBorder="1" applyAlignment="1">
      <alignment horizontal="left" vertical="center" wrapText="1"/>
    </xf>
    <xf numFmtId="0" fontId="56" fillId="0" borderId="5" xfId="2" applyFont="1" applyFill="1" applyBorder="1" applyAlignment="1">
      <alignment horizontal="left" vertical="center" wrapText="1"/>
    </xf>
    <xf numFmtId="0" fontId="51" fillId="7" borderId="1" xfId="2" applyFont="1" applyFill="1" applyBorder="1" applyAlignment="1">
      <alignment horizontal="center"/>
    </xf>
    <xf numFmtId="0" fontId="56" fillId="8" borderId="1" xfId="2" applyFont="1" applyFill="1" applyBorder="1" applyAlignment="1">
      <alignment horizontal="center" vertical="top" wrapText="1"/>
    </xf>
    <xf numFmtId="4" fontId="51" fillId="8" borderId="5" xfId="2" applyNumberFormat="1" applyFont="1" applyFill="1" applyBorder="1" applyAlignment="1">
      <alignment horizontal="center"/>
    </xf>
    <xf numFmtId="0" fontId="55" fillId="0" borderId="5" xfId="2" applyFont="1" applyFill="1" applyBorder="1" applyAlignment="1">
      <alignment horizontal="center" vertical="center"/>
    </xf>
    <xf numFmtId="0" fontId="44" fillId="0" borderId="5" xfId="2" applyFont="1" applyFill="1" applyBorder="1" applyAlignment="1">
      <alignment horizontal="left" vertical="top" wrapText="1"/>
    </xf>
    <xf numFmtId="4" fontId="53" fillId="0" borderId="5" xfId="2" applyNumberFormat="1" applyFont="1" applyFill="1" applyBorder="1" applyAlignment="1">
      <alignment horizontal="center"/>
    </xf>
    <xf numFmtId="4" fontId="28" fillId="0" borderId="1" xfId="2" applyNumberFormat="1" applyFont="1" applyFill="1" applyBorder="1" applyAlignment="1">
      <alignment horizontal="center" vertical="center" wrapText="1"/>
    </xf>
    <xf numFmtId="0" fontId="55" fillId="0" borderId="5" xfId="2" applyFont="1" applyFill="1" applyBorder="1" applyAlignment="1">
      <alignment horizontal="center"/>
    </xf>
    <xf numFmtId="0" fontId="55" fillId="0" borderId="5" xfId="2" applyFont="1" applyBorder="1" applyAlignment="1">
      <alignment horizontal="left" vertical="top" wrapText="1"/>
    </xf>
    <xf numFmtId="4" fontId="55" fillId="2" borderId="5" xfId="2" applyNumberFormat="1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0" fontId="9" fillId="0" borderId="5" xfId="2" applyFont="1" applyBorder="1" applyAlignment="1">
      <alignment horizontal="left" vertical="top" wrapText="1"/>
    </xf>
    <xf numFmtId="4" fontId="51" fillId="0" borderId="5" xfId="2" applyNumberFormat="1" applyFont="1" applyFill="1" applyBorder="1" applyAlignment="1">
      <alignment horizontal="center"/>
    </xf>
    <xf numFmtId="4" fontId="9" fillId="2" borderId="5" xfId="2" applyNumberFormat="1" applyFont="1" applyFill="1" applyBorder="1" applyAlignment="1">
      <alignment horizontal="center" wrapText="1"/>
    </xf>
    <xf numFmtId="0" fontId="56" fillId="8" borderId="1" xfId="2" applyFont="1" applyFill="1" applyBorder="1" applyAlignment="1">
      <alignment horizontal="center" wrapText="1"/>
    </xf>
    <xf numFmtId="0" fontId="52" fillId="0" borderId="1" xfId="2" applyFont="1" applyFill="1" applyBorder="1" applyAlignment="1">
      <alignment horizontal="center"/>
    </xf>
    <xf numFmtId="0" fontId="44" fillId="0" borderId="1" xfId="2" applyFont="1" applyFill="1" applyBorder="1" applyAlignment="1">
      <alignment horizontal="left" wrapText="1"/>
    </xf>
    <xf numFmtId="4" fontId="56" fillId="0" borderId="1" xfId="2" applyNumberFormat="1" applyFont="1" applyFill="1" applyBorder="1" applyAlignment="1">
      <alignment horizontal="center" wrapText="1"/>
    </xf>
    <xf numFmtId="4" fontId="44" fillId="2" borderId="1" xfId="2" applyNumberFormat="1" applyFont="1" applyFill="1" applyBorder="1" applyAlignment="1">
      <alignment horizontal="center" wrapText="1"/>
    </xf>
    <xf numFmtId="0" fontId="50" fillId="0" borderId="1" xfId="2" applyFont="1" applyFill="1" applyBorder="1" applyAlignment="1">
      <alignment horizontal="center"/>
    </xf>
    <xf numFmtId="0" fontId="45" fillId="0" borderId="1" xfId="2" applyFont="1" applyFill="1" applyBorder="1" applyAlignment="1">
      <alignment horizontal="left" wrapText="1"/>
    </xf>
    <xf numFmtId="4" fontId="45" fillId="2" borderId="1" xfId="2" applyNumberFormat="1" applyFont="1" applyFill="1" applyBorder="1" applyAlignment="1">
      <alignment horizontal="center" wrapText="1"/>
    </xf>
    <xf numFmtId="4" fontId="56" fillId="8" borderId="1" xfId="2" applyNumberFormat="1" applyFont="1" applyFill="1" applyBorder="1" applyAlignment="1">
      <alignment horizontal="center" wrapText="1"/>
    </xf>
    <xf numFmtId="0" fontId="62" fillId="0" borderId="1" xfId="3" applyFont="1" applyFill="1" applyBorder="1" applyAlignment="1">
      <alignment horizontal="left" vertical="center" wrapText="1"/>
    </xf>
    <xf numFmtId="0" fontId="49" fillId="0" borderId="1" xfId="2" applyFont="1" applyFill="1" applyBorder="1" applyAlignment="1">
      <alignment horizontal="center"/>
    </xf>
    <xf numFmtId="0" fontId="24" fillId="0" borderId="1" xfId="3" applyFont="1" applyFill="1" applyBorder="1" applyAlignment="1">
      <alignment vertical="top" wrapText="1"/>
    </xf>
    <xf numFmtId="0" fontId="62" fillId="0" borderId="1" xfId="3" applyFont="1" applyFill="1" applyBorder="1" applyAlignment="1">
      <alignment vertical="top" wrapText="1"/>
    </xf>
    <xf numFmtId="0" fontId="24" fillId="0" borderId="0" xfId="3" applyFont="1" applyAlignment="1">
      <alignment wrapText="1"/>
    </xf>
    <xf numFmtId="4" fontId="45" fillId="0" borderId="1" xfId="2" applyNumberFormat="1" applyFont="1" applyFill="1" applyBorder="1" applyAlignment="1">
      <alignment horizontal="left" wrapText="1"/>
    </xf>
    <xf numFmtId="4" fontId="50" fillId="0" borderId="1" xfId="2" applyNumberFormat="1" applyFont="1" applyFill="1" applyBorder="1"/>
    <xf numFmtId="2" fontId="50" fillId="0" borderId="1" xfId="2" applyNumberFormat="1" applyFont="1" applyFill="1" applyBorder="1"/>
    <xf numFmtId="0" fontId="49" fillId="8" borderId="1" xfId="2" applyFont="1" applyFill="1" applyBorder="1" applyAlignment="1">
      <alignment horizontal="center"/>
    </xf>
    <xf numFmtId="0" fontId="52" fillId="0" borderId="1" xfId="2" applyFont="1" applyFill="1" applyBorder="1" applyAlignment="1">
      <alignment horizontal="center" vertical="center"/>
    </xf>
    <xf numFmtId="0" fontId="63" fillId="0" borderId="0" xfId="0" applyFont="1" applyAlignment="1">
      <alignment wrapText="1"/>
    </xf>
    <xf numFmtId="4" fontId="45" fillId="0" borderId="1" xfId="2" applyNumberFormat="1" applyFont="1" applyBorder="1" applyAlignment="1">
      <alignment horizontal="center" wrapText="1"/>
    </xf>
    <xf numFmtId="0" fontId="63" fillId="0" borderId="0" xfId="0" applyFont="1" applyAlignment="1">
      <alignment horizontal="justify"/>
    </xf>
    <xf numFmtId="0" fontId="63" fillId="0" borderId="1" xfId="0" applyFont="1" applyBorder="1" applyAlignment="1">
      <alignment wrapText="1"/>
    </xf>
    <xf numFmtId="4" fontId="45" fillId="0" borderId="1" xfId="2" applyNumberFormat="1" applyFont="1" applyBorder="1" applyAlignment="1">
      <alignment horizontal="left" wrapText="1"/>
    </xf>
    <xf numFmtId="4" fontId="45" fillId="0" borderId="1" xfId="2" applyNumberFormat="1" applyFont="1" applyBorder="1" applyAlignment="1">
      <alignment horizontal="right" wrapText="1"/>
    </xf>
    <xf numFmtId="4" fontId="50" fillId="0" borderId="1" xfId="2" applyNumberFormat="1" applyFont="1" applyBorder="1" applyAlignment="1">
      <alignment horizontal="center"/>
    </xf>
    <xf numFmtId="4" fontId="50" fillId="0" borderId="1" xfId="2" applyNumberFormat="1" applyFont="1" applyBorder="1"/>
    <xf numFmtId="0" fontId="45" fillId="4" borderId="1" xfId="2" applyFont="1" applyFill="1" applyBorder="1" applyAlignment="1">
      <alignment horizontal="left" wrapText="1"/>
    </xf>
    <xf numFmtId="4" fontId="45" fillId="4" borderId="1" xfId="2" applyNumberFormat="1" applyFont="1" applyFill="1" applyBorder="1" applyAlignment="1">
      <alignment horizontal="left" wrapText="1"/>
    </xf>
    <xf numFmtId="4" fontId="50" fillId="4" borderId="1" xfId="2" applyNumberFormat="1" applyFont="1" applyFill="1" applyBorder="1" applyAlignment="1">
      <alignment horizontal="center"/>
    </xf>
    <xf numFmtId="4" fontId="50" fillId="4" borderId="1" xfId="2" applyNumberFormat="1" applyFont="1" applyFill="1" applyBorder="1"/>
    <xf numFmtId="0" fontId="50" fillId="4" borderId="0" xfId="2" applyFont="1" applyFill="1"/>
    <xf numFmtId="0" fontId="46" fillId="0" borderId="0" xfId="0" applyFont="1"/>
    <xf numFmtId="4" fontId="49" fillId="10" borderId="1" xfId="2" applyNumberFormat="1" applyFont="1" applyFill="1" applyBorder="1" applyAlignment="1">
      <alignment horizontal="center"/>
    </xf>
    <xf numFmtId="0" fontId="55" fillId="0" borderId="1" xfId="3" applyFont="1" applyFill="1" applyBorder="1" applyAlignment="1">
      <alignment horizontal="left" vertical="center"/>
    </xf>
    <xf numFmtId="4" fontId="9" fillId="0" borderId="1" xfId="2" applyNumberFormat="1" applyFont="1" applyFill="1" applyBorder="1" applyAlignment="1">
      <alignment horizontal="center" vertical="center" wrapText="1"/>
    </xf>
    <xf numFmtId="4" fontId="54" fillId="3" borderId="1" xfId="2" applyNumberFormat="1" applyFont="1" applyFill="1" applyBorder="1" applyAlignment="1">
      <alignment horizontal="center"/>
    </xf>
    <xf numFmtId="4" fontId="55" fillId="3" borderId="1" xfId="2" applyNumberFormat="1" applyFont="1" applyFill="1" applyBorder="1" applyAlignment="1">
      <alignment horizontal="center" vertical="center" wrapText="1"/>
    </xf>
    <xf numFmtId="0" fontId="45" fillId="0" borderId="1" xfId="3" applyFont="1" applyFill="1" applyBorder="1" applyAlignment="1">
      <alignment horizontal="left" wrapText="1"/>
    </xf>
    <xf numFmtId="4" fontId="9" fillId="0" borderId="1" xfId="2" applyNumberFormat="1" applyFont="1" applyFill="1" applyBorder="1" applyAlignment="1">
      <alignment horizontal="left" vertical="center"/>
    </xf>
    <xf numFmtId="4" fontId="49" fillId="3" borderId="1" xfId="2" applyNumberFormat="1" applyFont="1" applyFill="1" applyBorder="1" applyAlignment="1">
      <alignment horizontal="center"/>
    </xf>
    <xf numFmtId="4" fontId="50" fillId="3" borderId="1" xfId="2" applyNumberFormat="1" applyFont="1" applyFill="1" applyBorder="1"/>
    <xf numFmtId="0" fontId="44" fillId="0" borderId="1" xfId="3" applyFont="1" applyFill="1" applyBorder="1" applyAlignment="1">
      <alignment horizontal="left" wrapText="1"/>
    </xf>
    <xf numFmtId="0" fontId="45" fillId="0" borderId="1" xfId="3" applyFont="1" applyFill="1" applyBorder="1" applyAlignment="1">
      <alignment horizontal="left" vertical="top" wrapText="1"/>
    </xf>
    <xf numFmtId="0" fontId="44" fillId="0" borderId="1" xfId="3" applyFont="1" applyFill="1" applyBorder="1" applyAlignment="1">
      <alignment horizontal="left" vertical="top" wrapText="1"/>
    </xf>
    <xf numFmtId="0" fontId="9" fillId="0" borderId="1" xfId="3" applyFont="1" applyFill="1" applyBorder="1" applyAlignment="1">
      <alignment horizontal="left" vertical="justify" wrapText="1"/>
    </xf>
    <xf numFmtId="0" fontId="9" fillId="0" borderId="1" xfId="3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vertical="top" wrapText="1"/>
    </xf>
    <xf numFmtId="0" fontId="55" fillId="0" borderId="1" xfId="3" applyFont="1" applyFill="1" applyBorder="1" applyAlignment="1">
      <alignment horizontal="left" vertical="top" wrapText="1"/>
    </xf>
    <xf numFmtId="2" fontId="50" fillId="0" borderId="1" xfId="2" applyNumberFormat="1" applyFont="1" applyFill="1" applyBorder="1" applyAlignment="1">
      <alignment horizontal="center"/>
    </xf>
    <xf numFmtId="0" fontId="49" fillId="0" borderId="0" xfId="2" applyFont="1"/>
    <xf numFmtId="0" fontId="55" fillId="0" borderId="1" xfId="2" applyFont="1" applyFill="1" applyBorder="1" applyAlignment="1">
      <alignment horizontal="center"/>
    </xf>
    <xf numFmtId="0" fontId="64" fillId="0" borderId="1" xfId="0" applyFont="1" applyBorder="1" applyAlignment="1">
      <alignment horizontal="left" wrapText="1"/>
    </xf>
    <xf numFmtId="4" fontId="60" fillId="0" borderId="1" xfId="2" applyNumberFormat="1" applyFont="1" applyBorder="1" applyAlignment="1">
      <alignment horizontal="center" wrapText="1"/>
    </xf>
    <xf numFmtId="4" fontId="44" fillId="0" borderId="1" xfId="2" applyNumberFormat="1" applyFont="1" applyBorder="1" applyAlignment="1">
      <alignment horizontal="center" wrapText="1"/>
    </xf>
    <xf numFmtId="0" fontId="9" fillId="0" borderId="1" xfId="2" applyFont="1" applyFill="1" applyBorder="1" applyAlignment="1">
      <alignment horizontal="center"/>
    </xf>
    <xf numFmtId="0" fontId="22" fillId="0" borderId="1" xfId="0" applyFont="1" applyBorder="1" applyAlignment="1">
      <alignment horizontal="left" wrapText="1"/>
    </xf>
    <xf numFmtId="4" fontId="56" fillId="0" borderId="1" xfId="2" applyNumberFormat="1" applyFont="1" applyBorder="1" applyAlignment="1">
      <alignment horizontal="center" wrapText="1"/>
    </xf>
    <xf numFmtId="4" fontId="45" fillId="0" borderId="1" xfId="2" applyNumberFormat="1" applyFont="1" applyBorder="1" applyAlignment="1">
      <alignment horizontal="center"/>
    </xf>
    <xf numFmtId="4" fontId="45" fillId="0" borderId="1" xfId="2" applyNumberFormat="1" applyFont="1" applyBorder="1" applyAlignment="1">
      <alignment horizontal="left"/>
    </xf>
    <xf numFmtId="4" fontId="45" fillId="0" borderId="1" xfId="2" applyNumberFormat="1" applyFont="1" applyBorder="1" applyAlignment="1">
      <alignment horizontal="right"/>
    </xf>
    <xf numFmtId="14" fontId="9" fillId="0" borderId="1" xfId="2" applyNumberFormat="1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0" fontId="64" fillId="0" borderId="1" xfId="0" applyFont="1" applyBorder="1"/>
    <xf numFmtId="0" fontId="51" fillId="0" borderId="1" xfId="2" applyFont="1" applyFill="1" applyBorder="1" applyAlignment="1">
      <alignment horizontal="center"/>
    </xf>
    <xf numFmtId="0" fontId="22" fillId="0" borderId="1" xfId="0" applyFont="1" applyBorder="1"/>
    <xf numFmtId="4" fontId="56" fillId="0" borderId="5" xfId="2" applyNumberFormat="1" applyFont="1" applyFill="1" applyBorder="1" applyAlignment="1">
      <alignment horizontal="center" wrapText="1"/>
    </xf>
    <xf numFmtId="4" fontId="45" fillId="0" borderId="5" xfId="2" applyNumberFormat="1" applyFont="1" applyFill="1" applyBorder="1" applyAlignment="1">
      <alignment horizontal="center" wrapText="1"/>
    </xf>
    <xf numFmtId="4" fontId="60" fillId="0" borderId="1" xfId="2" applyNumberFormat="1" applyFont="1" applyFill="1" applyBorder="1" applyAlignment="1">
      <alignment horizontal="center"/>
    </xf>
    <xf numFmtId="4" fontId="44" fillId="0" borderId="1" xfId="2" applyNumberFormat="1" applyFont="1" applyFill="1" applyBorder="1" applyAlignment="1">
      <alignment horizontal="center"/>
    </xf>
    <xf numFmtId="4" fontId="44" fillId="2" borderId="1" xfId="2" applyNumberFormat="1" applyFont="1" applyFill="1" applyBorder="1" applyAlignment="1">
      <alignment horizontal="center"/>
    </xf>
    <xf numFmtId="0" fontId="45" fillId="0" borderId="1" xfId="2" applyFont="1" applyBorder="1" applyAlignment="1">
      <alignment horizontal="left" wrapText="1"/>
    </xf>
    <xf numFmtId="0" fontId="9" fillId="0" borderId="4" xfId="2" applyFont="1" applyFill="1" applyBorder="1" applyAlignment="1">
      <alignment vertical="center" wrapText="1"/>
    </xf>
    <xf numFmtId="0" fontId="55" fillId="0" borderId="4" xfId="2" applyFont="1" applyFill="1" applyBorder="1" applyAlignment="1">
      <alignment vertical="center" wrapText="1"/>
    </xf>
    <xf numFmtId="4" fontId="53" fillId="0" borderId="4" xfId="2" applyNumberFormat="1" applyFont="1" applyFill="1" applyBorder="1" applyAlignment="1">
      <alignment horizontal="center" vertical="center" wrapText="1"/>
    </xf>
    <xf numFmtId="4" fontId="55" fillId="0" borderId="4" xfId="2" applyNumberFormat="1" applyFont="1" applyFill="1" applyBorder="1" applyAlignment="1">
      <alignment horizontal="center" vertical="center" wrapText="1"/>
    </xf>
    <xf numFmtId="4" fontId="55" fillId="2" borderId="4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55" fillId="4" borderId="1" xfId="2" applyFont="1" applyFill="1" applyBorder="1" applyAlignment="1">
      <alignment horizontal="left" vertical="center" wrapText="1"/>
    </xf>
    <xf numFmtId="4" fontId="53" fillId="0" borderId="1" xfId="2" applyNumberFormat="1" applyFont="1" applyFill="1" applyBorder="1" applyAlignment="1">
      <alignment horizontal="center" vertical="center" wrapText="1"/>
    </xf>
    <xf numFmtId="4" fontId="55" fillId="0" borderId="1" xfId="2" applyNumberFormat="1" applyFont="1" applyFill="1" applyBorder="1" applyAlignment="1">
      <alignment horizontal="center" vertical="center" wrapText="1"/>
    </xf>
    <xf numFmtId="4" fontId="55" fillId="2" borderId="1" xfId="2" applyNumberFormat="1" applyFont="1" applyFill="1" applyBorder="1" applyAlignment="1">
      <alignment horizontal="center" vertical="center" wrapText="1"/>
    </xf>
    <xf numFmtId="2" fontId="9" fillId="4" borderId="1" xfId="2" applyNumberFormat="1" applyFont="1" applyFill="1" applyBorder="1" applyAlignment="1">
      <alignment horizontal="left" vertical="center" wrapText="1"/>
    </xf>
    <xf numFmtId="0" fontId="53" fillId="4" borderId="1" xfId="2" applyFont="1" applyFill="1" applyBorder="1" applyAlignment="1">
      <alignment horizontal="left" vertical="center" wrapText="1"/>
    </xf>
    <xf numFmtId="0" fontId="9" fillId="4" borderId="4" xfId="2" applyFont="1" applyFill="1" applyBorder="1" applyAlignment="1">
      <alignment horizontal="left" vertical="center" wrapText="1"/>
    </xf>
    <xf numFmtId="4" fontId="45" fillId="0" borderId="1" xfId="2" applyNumberFormat="1" applyFont="1" applyFill="1" applyBorder="1" applyAlignment="1">
      <alignment horizontal="center"/>
    </xf>
    <xf numFmtId="0" fontId="64" fillId="0" borderId="0" xfId="0" applyFont="1"/>
    <xf numFmtId="4" fontId="44" fillId="0" borderId="4" xfId="2" applyNumberFormat="1" applyFont="1" applyFill="1" applyBorder="1" applyAlignment="1">
      <alignment horizontal="center" wrapText="1"/>
    </xf>
    <xf numFmtId="0" fontId="24" fillId="0" borderId="0" xfId="0" applyFont="1" applyAlignment="1">
      <alignment horizontal="distributed" vertical="top" justifyLastLine="1"/>
    </xf>
    <xf numFmtId="4" fontId="56" fillId="0" borderId="4" xfId="2" applyNumberFormat="1" applyFont="1" applyFill="1" applyBorder="1" applyAlignment="1">
      <alignment horizontal="center" wrapText="1"/>
    </xf>
    <xf numFmtId="4" fontId="45" fillId="0" borderId="4" xfId="2" applyNumberFormat="1" applyFont="1" applyFill="1" applyBorder="1" applyAlignment="1">
      <alignment horizontal="center" wrapText="1"/>
    </xf>
    <xf numFmtId="0" fontId="44" fillId="0" borderId="4" xfId="2" applyFont="1" applyFill="1" applyBorder="1" applyAlignment="1">
      <alignment horizontal="left" wrapText="1"/>
    </xf>
    <xf numFmtId="0" fontId="45" fillId="0" borderId="4" xfId="2" applyFont="1" applyFill="1" applyBorder="1" applyAlignment="1">
      <alignment horizontal="left" wrapText="1"/>
    </xf>
    <xf numFmtId="49" fontId="9" fillId="4" borderId="4" xfId="2" applyNumberFormat="1" applyFont="1" applyFill="1" applyBorder="1" applyAlignment="1">
      <alignment horizontal="left" vertical="center" wrapText="1"/>
    </xf>
    <xf numFmtId="0" fontId="65" fillId="7" borderId="1" xfId="2" applyFont="1" applyFill="1" applyBorder="1" applyAlignment="1">
      <alignment horizontal="center"/>
    </xf>
    <xf numFmtId="0" fontId="62" fillId="0" borderId="1" xfId="0" applyFont="1" applyBorder="1"/>
    <xf numFmtId="0" fontId="2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62" fillId="0" borderId="1" xfId="0" applyFont="1" applyBorder="1" applyAlignment="1">
      <alignment wrapText="1"/>
    </xf>
    <xf numFmtId="4" fontId="49" fillId="8" borderId="1" xfId="2" applyNumberFormat="1" applyFont="1" applyFill="1" applyBorder="1"/>
    <xf numFmtId="4" fontId="9" fillId="0" borderId="1" xfId="2" applyNumberFormat="1" applyFont="1" applyFill="1" applyBorder="1" applyAlignment="1">
      <alignment horizontal="left" vertical="center" wrapText="1"/>
    </xf>
    <xf numFmtId="0" fontId="51" fillId="8" borderId="1" xfId="2" applyFont="1" applyFill="1" applyBorder="1" applyAlignment="1">
      <alignment horizontal="left" vertical="top" wrapText="1"/>
    </xf>
    <xf numFmtId="0" fontId="55" fillId="0" borderId="1" xfId="2" applyFont="1" applyFill="1" applyBorder="1" applyAlignment="1">
      <alignment horizontal="left" vertical="top" wrapText="1"/>
    </xf>
    <xf numFmtId="4" fontId="52" fillId="2" borderId="1" xfId="2" applyNumberFormat="1" applyFont="1" applyFill="1" applyBorder="1" applyAlignment="1">
      <alignment horizontal="center"/>
    </xf>
    <xf numFmtId="49" fontId="9" fillId="0" borderId="1" xfId="2" applyNumberFormat="1" applyFont="1" applyFill="1" applyBorder="1" applyAlignment="1">
      <alignment horizontal="left" vertical="top" wrapText="1"/>
    </xf>
    <xf numFmtId="4" fontId="51" fillId="0" borderId="1" xfId="2" applyNumberFormat="1" applyFont="1" applyFill="1" applyBorder="1" applyAlignment="1">
      <alignment horizontal="center" vertical="center" wrapText="1"/>
    </xf>
    <xf numFmtId="4" fontId="9" fillId="4" borderId="1" xfId="2" applyNumberFormat="1" applyFont="1" applyFill="1" applyBorder="1" applyAlignment="1">
      <alignment horizontal="center" vertical="center" wrapText="1"/>
    </xf>
    <xf numFmtId="4" fontId="9" fillId="4" borderId="1" xfId="2" applyNumberFormat="1" applyFont="1" applyFill="1" applyBorder="1" applyAlignment="1">
      <alignment horizontal="left" vertical="center" wrapText="1"/>
    </xf>
    <xf numFmtId="49" fontId="55" fillId="0" borderId="1" xfId="2" applyNumberFormat="1" applyFont="1" applyFill="1" applyBorder="1" applyAlignment="1">
      <alignment horizontal="left" vertical="top" wrapText="1"/>
    </xf>
    <xf numFmtId="4" fontId="24" fillId="2" borderId="1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>
      <alignment horizontal="left" vertical="top" wrapText="1"/>
    </xf>
    <xf numFmtId="4" fontId="9" fillId="2" borderId="1" xfId="2" applyNumberFormat="1" applyFont="1" applyFill="1" applyBorder="1" applyAlignment="1">
      <alignment horizontal="center" vertical="center" wrapText="1"/>
    </xf>
    <xf numFmtId="0" fontId="52" fillId="0" borderId="1" xfId="2" applyFont="1" applyFill="1" applyBorder="1" applyAlignment="1">
      <alignment horizontal="right"/>
    </xf>
    <xf numFmtId="0" fontId="50" fillId="0" borderId="1" xfId="2" applyFont="1" applyFill="1" applyBorder="1" applyAlignment="1">
      <alignment horizontal="right"/>
    </xf>
    <xf numFmtId="0" fontId="45" fillId="0" borderId="7" xfId="0" applyFont="1" applyBorder="1" applyAlignment="1">
      <alignment vertical="top" wrapText="1"/>
    </xf>
    <xf numFmtId="0" fontId="49" fillId="0" borderId="1" xfId="2" applyFont="1" applyFill="1" applyBorder="1" applyAlignment="1">
      <alignment horizontal="right"/>
    </xf>
    <xf numFmtId="0" fontId="9" fillId="0" borderId="1" xfId="2" applyFont="1" applyFill="1" applyBorder="1" applyAlignment="1">
      <alignment horizontal="left" vertical="top" wrapText="1"/>
    </xf>
    <xf numFmtId="0" fontId="50" fillId="0" borderId="7" xfId="2" applyFont="1" applyFill="1" applyBorder="1" applyAlignment="1">
      <alignment horizontal="right"/>
    </xf>
    <xf numFmtId="0" fontId="45" fillId="0" borderId="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5" fillId="0" borderId="1" xfId="0" applyFont="1" applyBorder="1" applyAlignment="1">
      <alignment vertical="top" wrapText="1"/>
    </xf>
    <xf numFmtId="0" fontId="44" fillId="0" borderId="6" xfId="0" applyFont="1" applyBorder="1" applyAlignment="1">
      <alignment vertical="top" wrapText="1"/>
    </xf>
    <xf numFmtId="0" fontId="24" fillId="0" borderId="7" xfId="0" applyFont="1" applyBorder="1" applyAlignment="1">
      <alignment vertical="center" wrapText="1"/>
    </xf>
    <xf numFmtId="4" fontId="51" fillId="8" borderId="1" xfId="2" applyNumberFormat="1" applyFont="1" applyFill="1" applyBorder="1" applyAlignment="1">
      <alignment horizontal="center"/>
    </xf>
    <xf numFmtId="0" fontId="55" fillId="4" borderId="1" xfId="2" applyFont="1" applyFill="1" applyBorder="1" applyAlignment="1">
      <alignment horizontal="left" vertical="top" wrapText="1"/>
    </xf>
    <xf numFmtId="4" fontId="53" fillId="0" borderId="1" xfId="2" applyNumberFormat="1" applyFont="1" applyFill="1" applyBorder="1" applyAlignment="1">
      <alignment horizontal="center"/>
    </xf>
    <xf numFmtId="4" fontId="55" fillId="0" borderId="1" xfId="2" applyNumberFormat="1" applyFont="1" applyFill="1" applyBorder="1" applyAlignment="1">
      <alignment horizontal="center"/>
    </xf>
    <xf numFmtId="164" fontId="26" fillId="2" borderId="1" xfId="2" applyNumberFormat="1" applyFont="1" applyFill="1" applyBorder="1" applyAlignment="1">
      <alignment horizontal="center" vertical="center"/>
    </xf>
    <xf numFmtId="164" fontId="26" fillId="3" borderId="1" xfId="2" applyNumberFormat="1" applyFont="1" applyFill="1" applyBorder="1" applyAlignment="1">
      <alignment horizontal="center" vertical="center"/>
    </xf>
    <xf numFmtId="4" fontId="9" fillId="2" borderId="1" xfId="2" applyNumberFormat="1" applyFont="1" applyFill="1" applyBorder="1" applyAlignment="1">
      <alignment horizontal="center"/>
    </xf>
    <xf numFmtId="4" fontId="55" fillId="2" borderId="1" xfId="2" applyNumberFormat="1" applyFont="1" applyFill="1" applyBorder="1" applyAlignment="1">
      <alignment horizontal="center"/>
    </xf>
    <xf numFmtId="0" fontId="55" fillId="2" borderId="1" xfId="2" applyFont="1" applyFill="1" applyBorder="1" applyAlignment="1">
      <alignment horizontal="left" vertical="top" wrapText="1"/>
    </xf>
    <xf numFmtId="0" fontId="9" fillId="2" borderId="1" xfId="2" applyFont="1" applyFill="1" applyBorder="1" applyAlignment="1">
      <alignment horizontal="left" vertical="top" wrapText="1"/>
    </xf>
    <xf numFmtId="0" fontId="51" fillId="8" borderId="1" xfId="2" applyFont="1" applyFill="1" applyBorder="1" applyAlignment="1">
      <alignment horizontal="center" vertical="top" wrapText="1"/>
    </xf>
    <xf numFmtId="0" fontId="53" fillId="0" borderId="1" xfId="2" applyFont="1" applyFill="1" applyBorder="1" applyAlignment="1">
      <alignment horizontal="center"/>
    </xf>
    <xf numFmtId="0" fontId="55" fillId="0" borderId="1" xfId="2" applyFont="1" applyBorder="1" applyAlignment="1">
      <alignment vertical="top" wrapText="1"/>
    </xf>
    <xf numFmtId="0" fontId="9" fillId="0" borderId="0" xfId="2" applyFont="1"/>
    <xf numFmtId="0" fontId="9" fillId="0" borderId="1" xfId="2" applyFont="1" applyBorder="1" applyAlignment="1">
      <alignment vertical="top" wrapText="1"/>
    </xf>
    <xf numFmtId="0" fontId="55" fillId="0" borderId="0" xfId="2" applyFont="1"/>
    <xf numFmtId="4" fontId="9" fillId="0" borderId="1" xfId="2" applyNumberFormat="1" applyFont="1" applyFill="1" applyBorder="1" applyAlignment="1">
      <alignment horizontal="center" wrapText="1"/>
    </xf>
    <xf numFmtId="0" fontId="9" fillId="0" borderId="0" xfId="2" applyFont="1" applyFill="1"/>
    <xf numFmtId="4" fontId="9" fillId="0" borderId="1" xfId="2" applyNumberFormat="1" applyFont="1" applyBorder="1" applyAlignment="1">
      <alignment horizontal="center" wrapText="1"/>
    </xf>
    <xf numFmtId="0" fontId="51" fillId="8" borderId="1" xfId="2" applyFont="1" applyFill="1" applyBorder="1" applyAlignment="1">
      <alignment vertical="top" wrapText="1"/>
    </xf>
    <xf numFmtId="4" fontId="51" fillId="8" borderId="1" xfId="2" applyNumberFormat="1" applyFont="1" applyFill="1" applyBorder="1" applyAlignment="1">
      <alignment horizontal="center" wrapText="1"/>
    </xf>
    <xf numFmtId="4" fontId="55" fillId="0" borderId="1" xfId="2" applyNumberFormat="1" applyFont="1" applyBorder="1" applyAlignment="1">
      <alignment horizontal="center" wrapText="1"/>
    </xf>
    <xf numFmtId="0" fontId="24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vertical="top" wrapText="1"/>
    </xf>
    <xf numFmtId="0" fontId="51" fillId="2" borderId="1" xfId="2" applyFont="1" applyFill="1" applyBorder="1" applyAlignment="1">
      <alignment horizontal="center"/>
    </xf>
    <xf numFmtId="0" fontId="66" fillId="8" borderId="1" xfId="0" applyFont="1" applyFill="1" applyBorder="1" applyAlignment="1">
      <alignment horizontal="center" vertical="top" wrapText="1"/>
    </xf>
    <xf numFmtId="0" fontId="64" fillId="0" borderId="1" xfId="0" applyFont="1" applyBorder="1" applyAlignment="1">
      <alignment horizontal="left" vertical="top" wrapText="1"/>
    </xf>
    <xf numFmtId="4" fontId="51" fillId="0" borderId="1" xfId="2" applyNumberFormat="1" applyFont="1" applyFill="1" applyBorder="1" applyAlignment="1">
      <alignment horizontal="center" wrapText="1"/>
    </xf>
    <xf numFmtId="0" fontId="50" fillId="0" borderId="1" xfId="2" applyFont="1" applyBorder="1"/>
    <xf numFmtId="4" fontId="55" fillId="2" borderId="1" xfId="2" applyNumberFormat="1" applyFont="1" applyFill="1" applyBorder="1"/>
    <xf numFmtId="4" fontId="9" fillId="2" borderId="1" xfId="2" applyNumberFormat="1" applyFont="1" applyFill="1" applyBorder="1"/>
    <xf numFmtId="0" fontId="9" fillId="2" borderId="1" xfId="2" applyFont="1" applyFill="1" applyBorder="1"/>
    <xf numFmtId="2" fontId="50" fillId="0" borderId="1" xfId="2" applyNumberFormat="1" applyFont="1" applyBorder="1"/>
    <xf numFmtId="0" fontId="49" fillId="0" borderId="0" xfId="2" applyFont="1" applyFill="1" applyAlignment="1">
      <alignment horizontal="center"/>
    </xf>
    <xf numFmtId="0" fontId="50" fillId="0" borderId="0" xfId="2" applyFont="1" applyAlignment="1">
      <alignment wrapText="1"/>
    </xf>
    <xf numFmtId="0" fontId="50" fillId="2" borderId="0" xfId="2" applyFont="1" applyFill="1"/>
    <xf numFmtId="0" fontId="3" fillId="3" borderId="1" xfId="0" applyFont="1" applyFill="1" applyBorder="1"/>
    <xf numFmtId="0" fontId="3" fillId="2" borderId="1" xfId="0" applyFont="1" applyFill="1" applyBorder="1"/>
    <xf numFmtId="0" fontId="4" fillId="3" borderId="1" xfId="4" applyFont="1" applyFill="1" applyBorder="1" applyAlignment="1">
      <alignment horizontal="center"/>
    </xf>
    <xf numFmtId="16" fontId="7" fillId="3" borderId="1" xfId="0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left" vertical="top" wrapText="1"/>
    </xf>
    <xf numFmtId="16" fontId="52" fillId="0" borderId="1" xfId="2" applyNumberFormat="1" applyFont="1" applyFill="1" applyBorder="1" applyAlignment="1">
      <alignment horizontal="right"/>
    </xf>
    <xf numFmtId="0" fontId="62" fillId="0" borderId="7" xfId="0" applyFont="1" applyBorder="1" applyAlignment="1">
      <alignment vertical="center" wrapText="1"/>
    </xf>
    <xf numFmtId="0" fontId="50" fillId="8" borderId="1" xfId="2" applyFont="1" applyFill="1" applyBorder="1" applyAlignment="1">
      <alignment wrapText="1"/>
    </xf>
    <xf numFmtId="0" fontId="50" fillId="8" borderId="1" xfId="2" applyFont="1" applyFill="1" applyBorder="1"/>
    <xf numFmtId="4" fontId="3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left" wrapText="1"/>
    </xf>
    <xf numFmtId="0" fontId="5" fillId="2" borderId="1" xfId="2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/>
    </xf>
    <xf numFmtId="4" fontId="12" fillId="3" borderId="1" xfId="2" applyNumberFormat="1" applyFont="1" applyFill="1" applyBorder="1" applyAlignment="1">
      <alignment horizontal="center"/>
    </xf>
    <xf numFmtId="2" fontId="13" fillId="3" borderId="1" xfId="0" applyNumberFormat="1" applyFont="1" applyFill="1" applyBorder="1" applyAlignment="1">
      <alignment horizontal="center" wrapText="1"/>
    </xf>
    <xf numFmtId="4" fontId="44" fillId="3" borderId="1" xfId="2" applyNumberFormat="1" applyFont="1" applyFill="1" applyBorder="1" applyAlignment="1">
      <alignment horizontal="center" wrapText="1"/>
    </xf>
    <xf numFmtId="4" fontId="11" fillId="3" borderId="1" xfId="2" applyNumberFormat="1" applyFont="1" applyFill="1" applyBorder="1" applyAlignment="1">
      <alignment horizontal="center" wrapText="1"/>
    </xf>
    <xf numFmtId="4" fontId="45" fillId="3" borderId="1" xfId="2" applyNumberFormat="1" applyFont="1" applyFill="1" applyBorder="1" applyAlignment="1">
      <alignment horizontal="center" wrapText="1"/>
    </xf>
    <xf numFmtId="0" fontId="43" fillId="3" borderId="1" xfId="4" applyFont="1" applyFill="1" applyBorder="1" applyAlignment="1">
      <alignment horizontal="center"/>
    </xf>
    <xf numFmtId="4" fontId="8" fillId="3" borderId="5" xfId="2" applyNumberFormat="1" applyFont="1" applyFill="1" applyBorder="1" applyAlignment="1">
      <alignment horizontal="center" wrapText="1"/>
    </xf>
    <xf numFmtId="4" fontId="11" fillId="3" borderId="5" xfId="2" applyNumberFormat="1" applyFont="1" applyFill="1" applyBorder="1" applyAlignment="1">
      <alignment horizontal="center" wrapText="1"/>
    </xf>
    <xf numFmtId="4" fontId="8" fillId="2" borderId="5" xfId="2" applyNumberFormat="1" applyFont="1" applyFill="1" applyBorder="1" applyAlignment="1">
      <alignment horizontal="center" wrapText="1"/>
    </xf>
    <xf numFmtId="4" fontId="12" fillId="2" borderId="1" xfId="2" applyNumberFormat="1" applyFont="1" applyFill="1" applyBorder="1" applyAlignment="1">
      <alignment horizontal="center"/>
    </xf>
    <xf numFmtId="4" fontId="11" fillId="2" borderId="1" xfId="2" applyNumberFormat="1" applyFont="1" applyFill="1" applyBorder="1" applyAlignment="1">
      <alignment horizontal="center" wrapText="1"/>
    </xf>
    <xf numFmtId="4" fontId="11" fillId="2" borderId="5" xfId="2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4" fontId="47" fillId="3" borderId="13" xfId="10" applyFill="1" applyProtection="1">
      <alignment horizontal="right" vertical="top" shrinkToFit="1"/>
    </xf>
    <xf numFmtId="1" fontId="5" fillId="2" borderId="1" xfId="0" applyNumberFormat="1" applyFont="1" applyFill="1" applyBorder="1" applyAlignment="1">
      <alignment horizontal="center"/>
    </xf>
    <xf numFmtId="4" fontId="47" fillId="3" borderId="1" xfId="10" applyFill="1" applyBorder="1" applyProtection="1">
      <alignment horizontal="right" vertical="top" shrinkToFit="1"/>
    </xf>
    <xf numFmtId="9" fontId="3" fillId="0" borderId="1" xfId="0" applyNumberFormat="1" applyFont="1" applyBorder="1"/>
    <xf numFmtId="4" fontId="8" fillId="3" borderId="1" xfId="2" applyNumberFormat="1" applyFont="1" applyFill="1" applyBorder="1" applyAlignment="1">
      <alignment horizontal="center" wrapText="1"/>
    </xf>
    <xf numFmtId="4" fontId="8" fillId="2" borderId="1" xfId="2" applyNumberFormat="1" applyFont="1" applyFill="1" applyBorder="1" applyAlignment="1">
      <alignment horizontal="center" wrapText="1"/>
    </xf>
    <xf numFmtId="4" fontId="9" fillId="0" borderId="1" xfId="2" applyNumberFormat="1" applyFont="1" applyBorder="1" applyAlignment="1">
      <alignment horizontal="center"/>
    </xf>
    <xf numFmtId="4" fontId="45" fillId="3" borderId="1" xfId="2" applyNumberFormat="1" applyFont="1" applyFill="1" applyBorder="1" applyAlignment="1">
      <alignment horizontal="center"/>
    </xf>
    <xf numFmtId="4" fontId="51" fillId="3" borderId="5" xfId="2" applyNumberFormat="1" applyFont="1" applyFill="1" applyBorder="1" applyAlignment="1">
      <alignment horizontal="center" wrapText="1"/>
    </xf>
    <xf numFmtId="2" fontId="51" fillId="3" borderId="1" xfId="2" applyNumberFormat="1" applyFont="1" applyFill="1" applyBorder="1" applyAlignment="1">
      <alignment horizontal="center" vertical="center"/>
    </xf>
    <xf numFmtId="4" fontId="9" fillId="3" borderId="1" xfId="2" applyNumberFormat="1" applyFont="1" applyFill="1" applyBorder="1" applyAlignment="1">
      <alignment horizontal="center"/>
    </xf>
    <xf numFmtId="4" fontId="9" fillId="0" borderId="4" xfId="2" applyNumberFormat="1" applyFont="1" applyFill="1" applyBorder="1" applyAlignment="1">
      <alignment horizontal="center" vertical="center" wrapText="1"/>
    </xf>
    <xf numFmtId="4" fontId="9" fillId="3" borderId="4" xfId="2" applyNumberFormat="1" applyFont="1" applyFill="1" applyBorder="1" applyAlignment="1">
      <alignment horizontal="center" vertical="center" wrapText="1"/>
    </xf>
    <xf numFmtId="4" fontId="9" fillId="3" borderId="1" xfId="2" applyNumberFormat="1" applyFont="1" applyFill="1" applyBorder="1" applyAlignment="1">
      <alignment horizontal="center" vertical="center" wrapText="1"/>
    </xf>
    <xf numFmtId="4" fontId="9" fillId="0" borderId="1" xfId="2" applyNumberFormat="1" applyFont="1" applyBorder="1"/>
    <xf numFmtId="4" fontId="9" fillId="3" borderId="1" xfId="2" applyNumberFormat="1" applyFont="1" applyFill="1" applyBorder="1"/>
    <xf numFmtId="0" fontId="49" fillId="0" borderId="7" xfId="2" applyFont="1" applyBorder="1" applyAlignment="1">
      <alignment horizontal="center" wrapText="1"/>
    </xf>
    <xf numFmtId="0" fontId="49" fillId="0" borderId="5" xfId="2" applyFont="1" applyBorder="1" applyAlignment="1">
      <alignment horizontal="center" wrapText="1"/>
    </xf>
    <xf numFmtId="0" fontId="49" fillId="0" borderId="7" xfId="2" applyFont="1" applyFill="1" applyBorder="1" applyAlignment="1">
      <alignment horizontal="center"/>
    </xf>
    <xf numFmtId="0" fontId="49" fillId="0" borderId="5" xfId="2" applyFont="1" applyFill="1" applyBorder="1" applyAlignment="1">
      <alignment horizontal="center"/>
    </xf>
    <xf numFmtId="0" fontId="50" fillId="0" borderId="7" xfId="2" applyFont="1" applyBorder="1" applyAlignment="1">
      <alignment horizontal="center" wrapText="1"/>
    </xf>
    <xf numFmtId="0" fontId="50" fillId="0" borderId="5" xfId="2" applyFont="1" applyBorder="1" applyAlignment="1">
      <alignment horizontal="center" wrapText="1"/>
    </xf>
    <xf numFmtId="0" fontId="49" fillId="0" borderId="8" xfId="2" applyFont="1" applyBorder="1" applyAlignment="1">
      <alignment horizontal="center"/>
    </xf>
    <xf numFmtId="0" fontId="49" fillId="0" borderId="9" xfId="2" applyFont="1" applyBorder="1" applyAlignment="1">
      <alignment horizontal="center"/>
    </xf>
    <xf numFmtId="0" fontId="49" fillId="0" borderId="10" xfId="2" applyFont="1" applyBorder="1" applyAlignment="1">
      <alignment horizontal="center"/>
    </xf>
    <xf numFmtId="0" fontId="49" fillId="2" borderId="7" xfId="2" applyFont="1" applyFill="1" applyBorder="1" applyAlignment="1">
      <alignment horizontal="center" wrapText="1"/>
    </xf>
    <xf numFmtId="0" fontId="49" fillId="2" borderId="5" xfId="2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5" fillId="4" borderId="1" xfId="6" applyFont="1" applyFill="1" applyBorder="1" applyAlignment="1">
      <alignment horizontal="center" wrapText="1"/>
    </xf>
    <xf numFmtId="0" fontId="15" fillId="4" borderId="0" xfId="6" applyFont="1" applyFill="1" applyAlignment="1">
      <alignment horizontal="right"/>
    </xf>
    <xf numFmtId="0" fontId="16" fillId="4" borderId="0" xfId="6" applyFont="1" applyFill="1" applyAlignment="1">
      <alignment horizontal="center" wrapText="1"/>
    </xf>
    <xf numFmtId="0" fontId="15" fillId="3" borderId="1" xfId="6" applyFont="1" applyFill="1" applyBorder="1" applyAlignment="1">
      <alignment horizontal="center" vertical="center" wrapText="1"/>
    </xf>
    <xf numFmtId="0" fontId="15" fillId="4" borderId="7" xfId="6" applyFont="1" applyFill="1" applyBorder="1" applyAlignment="1">
      <alignment horizontal="center" vertical="center"/>
    </xf>
    <xf numFmtId="0" fontId="15" fillId="4" borderId="5" xfId="6" applyFont="1" applyFill="1" applyBorder="1" applyAlignment="1">
      <alignment horizontal="center" vertical="center"/>
    </xf>
    <xf numFmtId="0" fontId="15" fillId="4" borderId="5" xfId="6" applyFont="1" applyFill="1" applyBorder="1" applyAlignment="1">
      <alignment vertical="center"/>
    </xf>
    <xf numFmtId="0" fontId="15" fillId="4" borderId="6" xfId="6" applyFont="1" applyFill="1" applyBorder="1" applyAlignment="1">
      <alignment horizontal="center" vertical="center"/>
    </xf>
    <xf numFmtId="0" fontId="15" fillId="4" borderId="7" xfId="6" applyFont="1" applyFill="1" applyBorder="1" applyAlignment="1">
      <alignment horizontal="center" vertical="center" wrapText="1"/>
    </xf>
    <xf numFmtId="0" fontId="15" fillId="4" borderId="6" xfId="6" applyFont="1" applyFill="1" applyBorder="1" applyAlignment="1">
      <alignment horizontal="center" vertical="center" wrapText="1"/>
    </xf>
    <xf numFmtId="0" fontId="15" fillId="4" borderId="5" xfId="6" applyFont="1" applyFill="1" applyBorder="1" applyAlignment="1">
      <alignment horizontal="center" vertical="center" wrapText="1"/>
    </xf>
    <xf numFmtId="0" fontId="15" fillId="4" borderId="2" xfId="6" applyFont="1" applyFill="1" applyBorder="1" applyAlignment="1">
      <alignment horizontal="center" vertical="center" wrapText="1"/>
    </xf>
    <xf numFmtId="0" fontId="15" fillId="4" borderId="4" xfId="6" applyFont="1" applyFill="1" applyBorder="1" applyAlignment="1">
      <alignment vertical="center" wrapText="1"/>
    </xf>
    <xf numFmtId="0" fontId="17" fillId="2" borderId="2" xfId="6" applyFont="1" applyFill="1" applyBorder="1" applyAlignment="1">
      <alignment horizontal="center" vertical="center" wrapText="1"/>
    </xf>
    <xf numFmtId="0" fontId="17" fillId="2" borderId="3" xfId="6" applyFont="1" applyFill="1" applyBorder="1" applyAlignment="1">
      <alignment horizontal="center" vertical="center" wrapText="1"/>
    </xf>
    <xf numFmtId="0" fontId="15" fillId="2" borderId="3" xfId="6" applyFont="1" applyFill="1" applyBorder="1" applyAlignment="1">
      <alignment vertical="center" wrapText="1"/>
    </xf>
    <xf numFmtId="0" fontId="15" fillId="2" borderId="4" xfId="6" applyFont="1" applyFill="1" applyBorder="1" applyAlignment="1">
      <alignment vertical="center"/>
    </xf>
    <xf numFmtId="0" fontId="17" fillId="4" borderId="2" xfId="6" applyFont="1" applyFill="1" applyBorder="1" applyAlignment="1">
      <alignment horizontal="center" wrapText="1"/>
    </xf>
    <xf numFmtId="0" fontId="17" fillId="4" borderId="3" xfId="6" applyFont="1" applyFill="1" applyBorder="1" applyAlignment="1">
      <alignment horizontal="center" wrapText="1"/>
    </xf>
    <xf numFmtId="0" fontId="17" fillId="4" borderId="4" xfId="6" applyFont="1" applyFill="1" applyBorder="1" applyAlignment="1">
      <alignment horizontal="center" wrapText="1"/>
    </xf>
    <xf numFmtId="0" fontId="20" fillId="4" borderId="1" xfId="6" applyFont="1" applyFill="1" applyBorder="1" applyAlignment="1">
      <alignment horizontal="center" vertical="center" wrapText="1"/>
    </xf>
    <xf numFmtId="0" fontId="20" fillId="4" borderId="1" xfId="6" applyFont="1" applyFill="1" applyBorder="1" applyAlignment="1">
      <alignment horizontal="center" wrapText="1"/>
    </xf>
    <xf numFmtId="0" fontId="20" fillId="4" borderId="1" xfId="6" applyFont="1" applyFill="1" applyBorder="1" applyAlignment="1">
      <alignment horizontal="center"/>
    </xf>
    <xf numFmtId="0" fontId="27" fillId="4" borderId="2" xfId="6" applyFont="1" applyFill="1" applyBorder="1" applyAlignment="1">
      <alignment horizontal="center" vertical="center" wrapText="1"/>
    </xf>
    <xf numFmtId="0" fontId="27" fillId="4" borderId="3" xfId="6" applyFont="1" applyFill="1" applyBorder="1" applyAlignment="1">
      <alignment horizontal="center" vertical="center" wrapText="1"/>
    </xf>
    <xf numFmtId="0" fontId="27" fillId="4" borderId="4" xfId="6" applyFont="1" applyFill="1" applyBorder="1" applyAlignment="1">
      <alignment horizontal="center" vertical="center" wrapText="1"/>
    </xf>
    <xf numFmtId="0" fontId="20" fillId="4" borderId="1" xfId="6" applyFont="1" applyFill="1" applyBorder="1" applyAlignment="1">
      <alignment horizontal="center" vertical="top" wrapText="1"/>
    </xf>
    <xf numFmtId="0" fontId="16" fillId="2" borderId="2" xfId="6" applyFont="1" applyFill="1" applyBorder="1" applyAlignment="1">
      <alignment horizontal="center" vertical="center" wrapText="1"/>
    </xf>
    <xf numFmtId="0" fontId="15" fillId="2" borderId="3" xfId="6" applyFont="1" applyFill="1" applyBorder="1" applyAlignment="1">
      <alignment horizontal="center" vertical="center" wrapText="1"/>
    </xf>
    <xf numFmtId="0" fontId="15" fillId="2" borderId="4" xfId="6" applyFont="1" applyFill="1" applyBorder="1" applyAlignment="1">
      <alignment horizontal="center" vertical="center" wrapText="1"/>
    </xf>
    <xf numFmtId="0" fontId="16" fillId="4" borderId="2" xfId="6" applyFont="1" applyFill="1" applyBorder="1" applyAlignment="1">
      <alignment horizontal="center" wrapText="1"/>
    </xf>
    <xf numFmtId="0" fontId="15" fillId="4" borderId="3" xfId="6" applyFont="1" applyFill="1" applyBorder="1" applyAlignment="1">
      <alignment horizontal="center" wrapText="1"/>
    </xf>
    <xf numFmtId="0" fontId="15" fillId="4" borderId="4" xfId="6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6" applyFont="1" applyFill="1" applyBorder="1" applyAlignment="1">
      <alignment horizontal="center" vertical="center" wrapText="1"/>
    </xf>
    <xf numFmtId="0" fontId="16" fillId="2" borderId="3" xfId="6" applyFont="1" applyFill="1" applyBorder="1" applyAlignment="1">
      <alignment vertical="center" wrapText="1"/>
    </xf>
    <xf numFmtId="0" fontId="16" fillId="2" borderId="4" xfId="6" applyFont="1" applyFill="1" applyBorder="1" applyAlignment="1">
      <alignment vertical="center" wrapText="1"/>
    </xf>
    <xf numFmtId="0" fontId="17" fillId="4" borderId="2" xfId="6" applyFont="1" applyFill="1" applyBorder="1" applyAlignment="1">
      <alignment horizontal="center" vertical="center" wrapText="1"/>
    </xf>
    <xf numFmtId="0" fontId="17" fillId="4" borderId="3" xfId="6" applyFont="1" applyFill="1" applyBorder="1" applyAlignment="1">
      <alignment horizontal="center" vertical="center" wrapText="1"/>
    </xf>
    <xf numFmtId="0" fontId="16" fillId="4" borderId="3" xfId="6" applyFont="1" applyFill="1" applyBorder="1" applyAlignment="1"/>
    <xf numFmtId="0" fontId="16" fillId="4" borderId="4" xfId="6" applyFont="1" applyFill="1" applyBorder="1" applyAlignment="1"/>
    <xf numFmtId="0" fontId="16" fillId="0" borderId="2" xfId="6" applyFont="1" applyFill="1" applyBorder="1" applyAlignment="1">
      <alignment horizontal="center"/>
    </xf>
    <xf numFmtId="0" fontId="16" fillId="0" borderId="3" xfId="6" applyFont="1" applyFill="1" applyBorder="1" applyAlignment="1">
      <alignment horizontal="center"/>
    </xf>
    <xf numFmtId="0" fontId="16" fillId="0" borderId="4" xfId="6" applyFont="1" applyFill="1" applyBorder="1" applyAlignment="1">
      <alignment horizontal="center"/>
    </xf>
    <xf numFmtId="0" fontId="15" fillId="0" borderId="2" xfId="6" applyFont="1" applyFill="1" applyBorder="1" applyAlignment="1">
      <alignment horizontal="center" vertical="top" wrapText="1"/>
    </xf>
    <xf numFmtId="0" fontId="15" fillId="0" borderId="3" xfId="6" applyFont="1" applyFill="1" applyBorder="1" applyAlignment="1">
      <alignment horizontal="center" vertical="top" wrapText="1"/>
    </xf>
    <xf numFmtId="0" fontId="15" fillId="0" borderId="4" xfId="6" applyFont="1" applyFill="1" applyBorder="1" applyAlignment="1">
      <alignment horizontal="center" vertical="top" wrapText="1"/>
    </xf>
    <xf numFmtId="0" fontId="18" fillId="3" borderId="2" xfId="6" applyFont="1" applyFill="1" applyBorder="1" applyAlignment="1">
      <alignment horizontal="center" vertical="center" wrapText="1"/>
    </xf>
    <xf numFmtId="0" fontId="18" fillId="3" borderId="3" xfId="6" applyFont="1" applyFill="1" applyBorder="1" applyAlignment="1">
      <alignment horizontal="center" vertical="center" wrapText="1"/>
    </xf>
    <xf numFmtId="0" fontId="18" fillId="3" borderId="4" xfId="6" applyFont="1" applyFill="1" applyBorder="1" applyAlignment="1">
      <alignment horizontal="center" vertical="center" wrapText="1"/>
    </xf>
    <xf numFmtId="0" fontId="27" fillId="0" borderId="2" xfId="6" applyFont="1" applyFill="1" applyBorder="1" applyAlignment="1">
      <alignment horizontal="center"/>
    </xf>
    <xf numFmtId="0" fontId="27" fillId="0" borderId="3" xfId="6" applyFont="1" applyFill="1" applyBorder="1" applyAlignment="1">
      <alignment horizontal="center"/>
    </xf>
    <xf numFmtId="0" fontId="27" fillId="0" borderId="4" xfId="6" applyFont="1" applyFill="1" applyBorder="1" applyAlignment="1">
      <alignment horizontal="center"/>
    </xf>
    <xf numFmtId="0" fontId="15" fillId="0" borderId="2" xfId="6" applyFont="1" applyFill="1" applyBorder="1" applyAlignment="1">
      <alignment horizontal="center" vertical="center"/>
    </xf>
    <xf numFmtId="0" fontId="15" fillId="0" borderId="3" xfId="6" applyFont="1" applyFill="1" applyBorder="1" applyAlignment="1">
      <alignment horizontal="center" vertical="center"/>
    </xf>
    <xf numFmtId="0" fontId="15" fillId="0" borderId="4" xfId="6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horizontal="center" wrapText="1"/>
    </xf>
    <xf numFmtId="0" fontId="15" fillId="0" borderId="3" xfId="6" applyFont="1" applyFill="1" applyBorder="1" applyAlignment="1">
      <alignment horizontal="center" wrapText="1"/>
    </xf>
    <xf numFmtId="0" fontId="15" fillId="0" borderId="4" xfId="6" applyFont="1" applyFill="1" applyBorder="1" applyAlignment="1">
      <alignment horizontal="center" wrapText="1"/>
    </xf>
    <xf numFmtId="0" fontId="15" fillId="0" borderId="2" xfId="6" applyFont="1" applyFill="1" applyBorder="1" applyAlignment="1">
      <alignment horizontal="center" vertical="center" wrapText="1"/>
    </xf>
    <xf numFmtId="0" fontId="15" fillId="0" borderId="3" xfId="6" applyFont="1" applyFill="1" applyBorder="1" applyAlignment="1">
      <alignment horizontal="center" vertical="center" wrapText="1"/>
    </xf>
    <xf numFmtId="0" fontId="15" fillId="0" borderId="4" xfId="6" applyFont="1" applyFill="1" applyBorder="1" applyAlignment="1">
      <alignment horizontal="center" vertical="center" wrapText="1"/>
    </xf>
    <xf numFmtId="0" fontId="16" fillId="2" borderId="8" xfId="6" applyFont="1" applyFill="1" applyBorder="1" applyAlignment="1">
      <alignment horizontal="center" wrapText="1"/>
    </xf>
    <xf numFmtId="0" fontId="16" fillId="2" borderId="9" xfId="6" applyFont="1" applyFill="1" applyBorder="1" applyAlignment="1">
      <alignment horizontal="center" wrapText="1"/>
    </xf>
    <xf numFmtId="0" fontId="15" fillId="2" borderId="9" xfId="6" applyFont="1" applyFill="1" applyBorder="1" applyAlignment="1"/>
    <xf numFmtId="0" fontId="15" fillId="2" borderId="10" xfId="6" applyFont="1" applyFill="1" applyBorder="1" applyAlignment="1"/>
    <xf numFmtId="0" fontId="20" fillId="0" borderId="2" xfId="6" applyFont="1" applyFill="1" applyBorder="1" applyAlignment="1">
      <alignment horizontal="center" wrapText="1"/>
    </xf>
    <xf numFmtId="0" fontId="20" fillId="0" borderId="3" xfId="6" applyFont="1" applyFill="1" applyBorder="1" applyAlignment="1">
      <alignment horizontal="center" wrapText="1"/>
    </xf>
    <xf numFmtId="0" fontId="20" fillId="0" borderId="4" xfId="6" applyFont="1" applyFill="1" applyBorder="1" applyAlignment="1">
      <alignment horizontal="center" wrapText="1"/>
    </xf>
    <xf numFmtId="0" fontId="16" fillId="0" borderId="2" xfId="6" applyFont="1" applyFill="1" applyBorder="1" applyAlignment="1">
      <alignment horizontal="center" wrapText="1"/>
    </xf>
    <xf numFmtId="0" fontId="16" fillId="0" borderId="3" xfId="6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16" fillId="0" borderId="2" xfId="6" applyFont="1" applyFill="1" applyBorder="1" applyAlignment="1">
      <alignment horizontal="center" vertical="top" wrapText="1"/>
    </xf>
    <xf numFmtId="0" fontId="16" fillId="0" borderId="3" xfId="6" applyFont="1" applyFill="1" applyBorder="1" applyAlignment="1">
      <alignment horizontal="center" vertical="top" wrapText="1"/>
    </xf>
    <xf numFmtId="0" fontId="16" fillId="0" borderId="4" xfId="6" applyFont="1" applyFill="1" applyBorder="1" applyAlignment="1">
      <alignment horizontal="center" vertical="top" wrapText="1"/>
    </xf>
    <xf numFmtId="0" fontId="15" fillId="2" borderId="3" xfId="6" applyFont="1" applyFill="1" applyBorder="1" applyAlignment="1"/>
    <xf numFmtId="0" fontId="15" fillId="2" borderId="4" xfId="6" applyFont="1" applyFill="1" applyBorder="1" applyAlignment="1"/>
    <xf numFmtId="0" fontId="16" fillId="4" borderId="3" xfId="6" applyFont="1" applyFill="1" applyBorder="1" applyAlignment="1">
      <alignment horizontal="center" wrapText="1"/>
    </xf>
    <xf numFmtId="0" fontId="16" fillId="2" borderId="3" xfId="6" applyFont="1" applyFill="1" applyBorder="1" applyAlignment="1">
      <alignment horizontal="center" wrapText="1"/>
    </xf>
    <xf numFmtId="0" fontId="15" fillId="2" borderId="3" xfId="6" applyFont="1" applyFill="1" applyBorder="1" applyAlignment="1">
      <alignment wrapText="1"/>
    </xf>
    <xf numFmtId="0" fontId="15" fillId="2" borderId="4" xfId="6" applyFont="1" applyFill="1" applyBorder="1" applyAlignment="1">
      <alignment wrapText="1"/>
    </xf>
    <xf numFmtId="0" fontId="16" fillId="2" borderId="2" xfId="6" applyFont="1" applyFill="1" applyBorder="1" applyAlignment="1">
      <alignment horizontal="center" wrapText="1"/>
    </xf>
    <xf numFmtId="0" fontId="16" fillId="2" borderId="4" xfId="6" applyFont="1" applyFill="1" applyBorder="1" applyAlignment="1">
      <alignment horizontal="center" wrapText="1"/>
    </xf>
    <xf numFmtId="0" fontId="16" fillId="2" borderId="11" xfId="6" applyFont="1" applyFill="1" applyBorder="1" applyAlignment="1">
      <alignment horizontal="center" vertical="center" wrapText="1"/>
    </xf>
    <xf numFmtId="0" fontId="15" fillId="2" borderId="12" xfId="6" applyFont="1" applyFill="1" applyBorder="1" applyAlignment="1">
      <alignment vertical="center" wrapText="1"/>
    </xf>
    <xf numFmtId="0" fontId="15" fillId="2" borderId="4" xfId="6" applyFont="1" applyFill="1" applyBorder="1" applyAlignment="1">
      <alignment vertical="center" wrapText="1"/>
    </xf>
    <xf numFmtId="0" fontId="16" fillId="4" borderId="3" xfId="6" applyFont="1" applyFill="1" applyBorder="1" applyAlignment="1">
      <alignment horizontal="center" vertical="center" wrapText="1"/>
    </xf>
    <xf numFmtId="0" fontId="16" fillId="4" borderId="3" xfId="6" applyFont="1" applyFill="1" applyBorder="1" applyAlignment="1">
      <alignment vertical="center" wrapText="1"/>
    </xf>
    <xf numFmtId="0" fontId="16" fillId="4" borderId="3" xfId="6" applyFont="1" applyFill="1" applyBorder="1" applyAlignment="1">
      <alignment vertical="center"/>
    </xf>
    <xf numFmtId="0" fontId="16" fillId="4" borderId="4" xfId="6" applyFont="1" applyFill="1" applyBorder="1" applyAlignment="1">
      <alignment vertical="center"/>
    </xf>
    <xf numFmtId="0" fontId="15" fillId="2" borderId="3" xfId="6" applyFont="1" applyFill="1" applyBorder="1" applyAlignment="1">
      <alignment vertical="center"/>
    </xf>
    <xf numFmtId="0" fontId="16" fillId="2" borderId="3" xfId="6" applyFont="1" applyFill="1" applyBorder="1" applyAlignment="1">
      <alignment wrapText="1"/>
    </xf>
    <xf numFmtId="0" fontId="16" fillId="2" borderId="4" xfId="6" applyFont="1" applyFill="1" applyBorder="1" applyAlignment="1">
      <alignment wrapText="1"/>
    </xf>
    <xf numFmtId="0" fontId="16" fillId="0" borderId="3" xfId="6" applyFont="1" applyBorder="1" applyAlignment="1">
      <alignment horizontal="center" vertical="center" wrapText="1"/>
    </xf>
    <xf numFmtId="0" fontId="16" fillId="0" borderId="4" xfId="6" applyFont="1" applyBorder="1" applyAlignment="1">
      <alignment horizontal="center" vertical="center" wrapText="1"/>
    </xf>
    <xf numFmtId="0" fontId="16" fillId="0" borderId="3" xfId="6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0" fontId="16" fillId="2" borderId="1" xfId="6" applyFont="1" applyFill="1" applyBorder="1" applyAlignment="1">
      <alignment horizontal="center" wrapText="1"/>
    </xf>
    <xf numFmtId="0" fontId="16" fillId="0" borderId="4" xfId="6" applyFont="1" applyFill="1" applyBorder="1" applyAlignment="1">
      <alignment horizontal="center" wrapText="1"/>
    </xf>
    <xf numFmtId="0" fontId="27" fillId="0" borderId="2" xfId="6" applyFont="1" applyFill="1" applyBorder="1" applyAlignment="1">
      <alignment horizontal="center" wrapText="1"/>
    </xf>
    <xf numFmtId="0" fontId="27" fillId="0" borderId="3" xfId="6" applyFont="1" applyFill="1" applyBorder="1" applyAlignment="1">
      <alignment horizontal="center" wrapText="1"/>
    </xf>
    <xf numFmtId="0" fontId="27" fillId="0" borderId="4" xfId="6" applyFont="1" applyFill="1" applyBorder="1" applyAlignment="1">
      <alignment horizontal="center" wrapText="1"/>
    </xf>
    <xf numFmtId="164" fontId="16" fillId="3" borderId="2" xfId="6" applyNumberFormat="1" applyFont="1" applyFill="1" applyBorder="1" applyAlignment="1">
      <alignment horizontal="center" vertical="center"/>
    </xf>
    <xf numFmtId="164" fontId="16" fillId="3" borderId="3" xfId="6" applyNumberFormat="1" applyFont="1" applyFill="1" applyBorder="1" applyAlignment="1">
      <alignment horizontal="center" vertical="center"/>
    </xf>
    <xf numFmtId="164" fontId="16" fillId="3" borderId="4" xfId="6" applyNumberFormat="1" applyFont="1" applyFill="1" applyBorder="1" applyAlignment="1">
      <alignment horizontal="center" vertical="center"/>
    </xf>
    <xf numFmtId="0" fontId="16" fillId="0" borderId="2" xfId="6" applyFont="1" applyFill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7" fillId="4" borderId="2" xfId="6" applyFont="1" applyFill="1" applyBorder="1" applyAlignment="1">
      <alignment horizontal="center"/>
    </xf>
    <xf numFmtId="0" fontId="27" fillId="4" borderId="3" xfId="6" applyFont="1" applyFill="1" applyBorder="1" applyAlignment="1">
      <alignment horizontal="center"/>
    </xf>
    <xf numFmtId="0" fontId="27" fillId="4" borderId="4" xfId="6" applyFont="1" applyFill="1" applyBorder="1" applyAlignment="1">
      <alignment horizontal="center"/>
    </xf>
    <xf numFmtId="0" fontId="16" fillId="2" borderId="1" xfId="6" applyFont="1" applyFill="1" applyBorder="1" applyAlignment="1">
      <alignment horizontal="center"/>
    </xf>
    <xf numFmtId="0" fontId="35" fillId="2" borderId="1" xfId="0" applyFont="1" applyFill="1" applyBorder="1" applyAlignment="1">
      <alignment horizontal="center"/>
    </xf>
    <xf numFmtId="164" fontId="27" fillId="4" borderId="2" xfId="6" applyNumberFormat="1" applyFont="1" applyFill="1" applyBorder="1" applyAlignment="1">
      <alignment horizontal="center" vertical="center"/>
    </xf>
    <xf numFmtId="164" fontId="27" fillId="4" borderId="3" xfId="6" applyNumberFormat="1" applyFont="1" applyFill="1" applyBorder="1" applyAlignment="1">
      <alignment horizontal="center" vertical="center"/>
    </xf>
    <xf numFmtId="164" fontId="27" fillId="4" borderId="4" xfId="6" applyNumberFormat="1" applyFont="1" applyFill="1" applyBorder="1" applyAlignment="1">
      <alignment horizontal="center" vertical="center"/>
    </xf>
    <xf numFmtId="0" fontId="33" fillId="4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6" fillId="0" borderId="1" xfId="0" applyFont="1" applyBorder="1"/>
    <xf numFmtId="0" fontId="46" fillId="0" borderId="1" xfId="0" applyFont="1" applyBorder="1" applyAlignment="1">
      <alignment horizontal="center"/>
    </xf>
    <xf numFmtId="0" fontId="46" fillId="2" borderId="1" xfId="0" applyFont="1" applyFill="1" applyBorder="1" applyAlignment="1">
      <alignment horizontal="center"/>
    </xf>
    <xf numFmtId="0" fontId="67" fillId="2" borderId="1" xfId="0" applyFont="1" applyFill="1" applyBorder="1" applyAlignment="1">
      <alignment horizontal="center"/>
    </xf>
    <xf numFmtId="0" fontId="33" fillId="2" borderId="1" xfId="2" applyFont="1" applyFill="1" applyBorder="1" applyAlignment="1">
      <alignment horizontal="left" wrapText="1"/>
    </xf>
    <xf numFmtId="164" fontId="67" fillId="2" borderId="1" xfId="0" applyNumberFormat="1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164" fontId="46" fillId="3" borderId="1" xfId="0" applyNumberFormat="1" applyFont="1" applyFill="1" applyBorder="1" applyAlignment="1">
      <alignment horizontal="center"/>
    </xf>
    <xf numFmtId="0" fontId="68" fillId="0" borderId="1" xfId="0" applyFont="1" applyBorder="1" applyAlignment="1">
      <alignment horizontal="center"/>
    </xf>
    <xf numFmtId="0" fontId="69" fillId="2" borderId="1" xfId="2" applyFont="1" applyFill="1" applyBorder="1" applyAlignment="1">
      <alignment horizontal="left" wrapText="1"/>
    </xf>
    <xf numFmtId="0" fontId="68" fillId="3" borderId="1" xfId="0" applyFont="1" applyFill="1" applyBorder="1" applyAlignment="1">
      <alignment horizontal="center"/>
    </xf>
    <xf numFmtId="0" fontId="67" fillId="3" borderId="1" xfId="0" applyFont="1" applyFill="1" applyBorder="1" applyAlignment="1">
      <alignment horizontal="center"/>
    </xf>
    <xf numFmtId="164" fontId="46" fillId="2" borderId="1" xfId="0" applyNumberFormat="1" applyFont="1" applyFill="1" applyBorder="1" applyAlignment="1">
      <alignment horizontal="center"/>
    </xf>
    <xf numFmtId="0" fontId="46" fillId="3" borderId="1" xfId="0" applyFont="1" applyFill="1" applyBorder="1"/>
    <xf numFmtId="0" fontId="46" fillId="2" borderId="1" xfId="0" applyFont="1" applyFill="1" applyBorder="1"/>
    <xf numFmtId="0" fontId="69" fillId="2" borderId="1" xfId="2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/>
    </xf>
    <xf numFmtId="0" fontId="69" fillId="2" borderId="1" xfId="2" applyFont="1" applyFill="1" applyBorder="1" applyAlignment="1">
      <alignment horizontal="left" vertical="top" wrapText="1"/>
    </xf>
    <xf numFmtId="4" fontId="28" fillId="0" borderId="1" xfId="2" applyNumberFormat="1" applyFont="1" applyFill="1" applyBorder="1" applyAlignment="1">
      <alignment horizontal="center" wrapText="1"/>
    </xf>
    <xf numFmtId="16" fontId="68" fillId="3" borderId="1" xfId="0" applyNumberFormat="1" applyFont="1" applyFill="1" applyBorder="1" applyAlignment="1">
      <alignment horizontal="center"/>
    </xf>
    <xf numFmtId="4" fontId="26" fillId="4" borderId="1" xfId="2" applyNumberFormat="1" applyFont="1" applyFill="1" applyBorder="1" applyAlignment="1">
      <alignment horizontal="center"/>
    </xf>
    <xf numFmtId="0" fontId="33" fillId="2" borderId="1" xfId="2" applyFont="1" applyFill="1" applyBorder="1" applyAlignment="1">
      <alignment horizontal="left" vertical="center" wrapText="1"/>
    </xf>
    <xf numFmtId="4" fontId="46" fillId="3" borderId="1" xfId="0" applyNumberFormat="1" applyFont="1" applyFill="1" applyBorder="1" applyAlignment="1">
      <alignment horizontal="center"/>
    </xf>
    <xf numFmtId="4" fontId="69" fillId="0" borderId="5" xfId="2" applyNumberFormat="1" applyFont="1" applyFill="1" applyBorder="1" applyAlignment="1">
      <alignment horizontal="center" wrapText="1"/>
    </xf>
    <xf numFmtId="4" fontId="28" fillId="0" borderId="5" xfId="2" applyNumberFormat="1" applyFont="1" applyFill="1" applyBorder="1" applyAlignment="1">
      <alignment horizontal="center" wrapText="1"/>
    </xf>
    <xf numFmtId="0" fontId="71" fillId="3" borderId="1" xfId="2" applyFont="1" applyFill="1" applyBorder="1" applyAlignment="1">
      <alignment horizontal="left" wrapText="1"/>
    </xf>
    <xf numFmtId="0" fontId="33" fillId="2" borderId="1" xfId="2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horizontal="center"/>
    </xf>
    <xf numFmtId="0" fontId="67" fillId="0" borderId="1" xfId="0" applyFont="1" applyBorder="1" applyAlignment="1">
      <alignment horizontal="center"/>
    </xf>
    <xf numFmtId="0" fontId="73" fillId="2" borderId="1" xfId="0" applyFont="1" applyFill="1" applyBorder="1" applyAlignment="1">
      <alignment horizontal="left" vertical="top" wrapText="1"/>
    </xf>
    <xf numFmtId="0" fontId="67" fillId="2" borderId="1" xfId="0" applyFont="1" applyFill="1" applyBorder="1" applyAlignment="1">
      <alignment horizontal="left"/>
    </xf>
    <xf numFmtId="164" fontId="74" fillId="2" borderId="1" xfId="0" applyNumberFormat="1" applyFont="1" applyFill="1" applyBorder="1" applyAlignment="1">
      <alignment horizontal="center"/>
    </xf>
    <xf numFmtId="0" fontId="68" fillId="2" borderId="1" xfId="0" applyFont="1" applyFill="1" applyBorder="1" applyAlignment="1">
      <alignment horizontal="center"/>
    </xf>
    <xf numFmtId="0" fontId="67" fillId="2" borderId="1" xfId="0" applyFont="1" applyFill="1" applyBorder="1"/>
    <xf numFmtId="164" fontId="67" fillId="2" borderId="1" xfId="0" applyNumberFormat="1" applyFont="1" applyFill="1" applyBorder="1"/>
    <xf numFmtId="0" fontId="67" fillId="2" borderId="1" xfId="0" applyFont="1" applyFill="1" applyBorder="1" applyAlignment="1">
      <alignment horizontal="center" vertical="center"/>
    </xf>
    <xf numFmtId="0" fontId="74" fillId="2" borderId="1" xfId="0" applyFont="1" applyFill="1" applyBorder="1" applyAlignment="1">
      <alignment horizontal="center" vertical="center"/>
    </xf>
    <xf numFmtId="164" fontId="67" fillId="3" borderId="1" xfId="0" applyNumberFormat="1" applyFont="1" applyFill="1" applyBorder="1" applyAlignment="1">
      <alignment horizontal="center"/>
    </xf>
    <xf numFmtId="4" fontId="26" fillId="3" borderId="1" xfId="2" applyNumberFormat="1" applyFont="1" applyFill="1" applyBorder="1" applyAlignment="1">
      <alignment horizontal="center"/>
    </xf>
    <xf numFmtId="2" fontId="70" fillId="3" borderId="1" xfId="0" applyNumberFormat="1" applyFont="1" applyFill="1" applyBorder="1" applyAlignment="1">
      <alignment horizontal="center" wrapText="1"/>
    </xf>
    <xf numFmtId="0" fontId="28" fillId="3" borderId="5" xfId="2" applyNumberFormat="1" applyFont="1" applyFill="1" applyBorder="1" applyAlignment="1">
      <alignment horizontal="left" vertical="center" wrapText="1"/>
    </xf>
    <xf numFmtId="0" fontId="28" fillId="3" borderId="5" xfId="2" applyFont="1" applyFill="1" applyBorder="1" applyAlignment="1">
      <alignment horizontal="left" vertical="center" wrapText="1"/>
    </xf>
    <xf numFmtId="4" fontId="28" fillId="3" borderId="1" xfId="2" applyNumberFormat="1" applyFont="1" applyFill="1" applyBorder="1" applyAlignment="1">
      <alignment horizontal="center" wrapText="1"/>
    </xf>
    <xf numFmtId="4" fontId="72" fillId="3" borderId="1" xfId="2" applyNumberFormat="1" applyFont="1" applyFill="1" applyBorder="1" applyAlignment="1">
      <alignment horizontal="center" wrapText="1"/>
    </xf>
    <xf numFmtId="4" fontId="28" fillId="3" borderId="5" xfId="2" applyNumberFormat="1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/>
    </xf>
    <xf numFmtId="16" fontId="46" fillId="0" borderId="1" xfId="0" applyNumberFormat="1" applyFont="1" applyBorder="1" applyAlignment="1">
      <alignment horizontal="center"/>
    </xf>
    <xf numFmtId="0" fontId="26" fillId="0" borderId="5" xfId="2" applyFont="1" applyFill="1" applyBorder="1" applyAlignment="1">
      <alignment horizontal="left" wrapText="1"/>
    </xf>
    <xf numFmtId="0" fontId="26" fillId="0" borderId="5" xfId="2" applyFont="1" applyBorder="1" applyAlignment="1">
      <alignment horizontal="left" wrapText="1"/>
    </xf>
    <xf numFmtId="0" fontId="26" fillId="0" borderId="5" xfId="2" applyFont="1" applyBorder="1" applyAlignment="1">
      <alignment horizontal="left" vertical="center" wrapText="1"/>
    </xf>
    <xf numFmtId="0" fontId="26" fillId="3" borderId="5" xfId="2" applyFont="1" applyFill="1" applyBorder="1" applyAlignment="1">
      <alignment horizontal="left" wrapText="1"/>
    </xf>
    <xf numFmtId="0" fontId="28" fillId="3" borderId="5" xfId="2" applyFont="1" applyFill="1" applyBorder="1" applyAlignment="1">
      <alignment horizontal="left" vertical="top" wrapText="1"/>
    </xf>
    <xf numFmtId="0" fontId="26" fillId="3" borderId="5" xfId="2" applyFont="1" applyFill="1" applyBorder="1" applyAlignment="1">
      <alignment horizontal="left" vertical="top" wrapText="1"/>
    </xf>
    <xf numFmtId="0" fontId="28" fillId="3" borderId="1" xfId="2" applyFont="1" applyFill="1" applyBorder="1" applyAlignment="1">
      <alignment horizontal="left" wrapText="1"/>
    </xf>
    <xf numFmtId="0" fontId="46" fillId="0" borderId="0" xfId="0" applyFont="1" applyAlignment="1">
      <alignment wrapText="1"/>
    </xf>
    <xf numFmtId="0" fontId="46" fillId="0" borderId="1" xfId="0" applyFont="1" applyBorder="1" applyAlignment="1">
      <alignment wrapText="1"/>
    </xf>
    <xf numFmtId="0" fontId="46" fillId="3" borderId="1" xfId="3" applyFont="1" applyFill="1" applyBorder="1" applyAlignment="1">
      <alignment horizontal="left" vertical="center" wrapText="1"/>
    </xf>
    <xf numFmtId="0" fontId="46" fillId="3" borderId="1" xfId="3" applyFont="1" applyFill="1" applyBorder="1" applyAlignment="1">
      <alignment vertical="top" wrapText="1"/>
    </xf>
    <xf numFmtId="0" fontId="28" fillId="4" borderId="1" xfId="2" applyFont="1" applyFill="1" applyBorder="1" applyAlignment="1">
      <alignment horizontal="left" wrapText="1"/>
    </xf>
    <xf numFmtId="0" fontId="26" fillId="0" borderId="1" xfId="3" applyFont="1" applyFill="1" applyBorder="1" applyAlignment="1">
      <alignment horizontal="left" vertical="center"/>
    </xf>
    <xf numFmtId="0" fontId="28" fillId="0" borderId="1" xfId="3" applyFont="1" applyFill="1" applyBorder="1" applyAlignment="1">
      <alignment horizontal="left" wrapText="1"/>
    </xf>
    <xf numFmtId="0" fontId="28" fillId="0" borderId="1" xfId="3" applyFont="1" applyFill="1" applyBorder="1" applyAlignment="1">
      <alignment horizontal="left" vertical="top" wrapText="1"/>
    </xf>
    <xf numFmtId="0" fontId="26" fillId="0" borderId="1" xfId="3" applyFont="1" applyFill="1" applyBorder="1" applyAlignment="1">
      <alignment horizontal="left" vertical="top" wrapText="1"/>
    </xf>
    <xf numFmtId="0" fontId="70" fillId="0" borderId="1" xfId="0" applyFont="1" applyBorder="1" applyAlignment="1">
      <alignment horizontal="left" wrapText="1"/>
    </xf>
    <xf numFmtId="0" fontId="46" fillId="3" borderId="1" xfId="0" applyFont="1" applyFill="1" applyBorder="1" applyAlignment="1">
      <alignment wrapText="1"/>
    </xf>
    <xf numFmtId="0" fontId="70" fillId="0" borderId="1" xfId="0" applyFont="1" applyBorder="1" applyAlignment="1">
      <alignment wrapText="1"/>
    </xf>
    <xf numFmtId="0" fontId="28" fillId="0" borderId="1" xfId="2" applyFont="1" applyFill="1" applyBorder="1" applyAlignment="1">
      <alignment horizontal="left" wrapText="1"/>
    </xf>
    <xf numFmtId="0" fontId="26" fillId="0" borderId="4" xfId="2" applyFont="1" applyFill="1" applyBorder="1" applyAlignment="1">
      <alignment vertical="center" wrapText="1"/>
    </xf>
    <xf numFmtId="0" fontId="26" fillId="4" borderId="1" xfId="2" applyFont="1" applyFill="1" applyBorder="1" applyAlignment="1">
      <alignment horizontal="left" vertical="center" wrapText="1"/>
    </xf>
    <xf numFmtId="0" fontId="70" fillId="0" borderId="0" xfId="0" applyFont="1"/>
    <xf numFmtId="0" fontId="28" fillId="0" borderId="4" xfId="2" applyFont="1" applyFill="1" applyBorder="1" applyAlignment="1">
      <alignment horizontal="left" wrapText="1"/>
    </xf>
    <xf numFmtId="0" fontId="26" fillId="3" borderId="1" xfId="2" applyFont="1" applyFill="1" applyBorder="1" applyAlignment="1">
      <alignment horizontal="left" vertical="top" wrapText="1"/>
    </xf>
    <xf numFmtId="49" fontId="26" fillId="3" borderId="1" xfId="2" applyNumberFormat="1" applyFont="1" applyFill="1" applyBorder="1" applyAlignment="1">
      <alignment horizontal="left" vertical="top" wrapText="1"/>
    </xf>
    <xf numFmtId="0" fontId="26" fillId="0" borderId="1" xfId="2" applyFont="1" applyFill="1" applyBorder="1" applyAlignment="1">
      <alignment horizontal="left" vertical="top" wrapText="1"/>
    </xf>
    <xf numFmtId="0" fontId="28" fillId="0" borderId="1" xfId="0" applyFont="1" applyBorder="1" applyAlignment="1">
      <alignment vertical="center" wrapText="1"/>
    </xf>
    <xf numFmtId="0" fontId="28" fillId="0" borderId="6" xfId="0" applyFont="1" applyBorder="1" applyAlignment="1">
      <alignment vertical="top" wrapText="1"/>
    </xf>
    <xf numFmtId="0" fontId="26" fillId="0" borderId="1" xfId="2" applyFont="1" applyBorder="1" applyAlignment="1">
      <alignment vertical="top" wrapText="1"/>
    </xf>
    <xf numFmtId="0" fontId="70" fillId="0" borderId="1" xfId="0" applyFont="1" applyBorder="1" applyAlignment="1">
      <alignment horizontal="left" vertical="top" wrapText="1"/>
    </xf>
    <xf numFmtId="0" fontId="67" fillId="0" borderId="2" xfId="0" applyFont="1" applyBorder="1" applyAlignment="1">
      <alignment horizontal="center" wrapText="1"/>
    </xf>
    <xf numFmtId="0" fontId="67" fillId="0" borderId="3" xfId="0" applyFont="1" applyBorder="1" applyAlignment="1">
      <alignment horizontal="center" wrapText="1"/>
    </xf>
    <xf numFmtId="0" fontId="75" fillId="0" borderId="3" xfId="0" applyFont="1" applyBorder="1" applyAlignment="1">
      <alignment horizontal="center" wrapText="1"/>
    </xf>
    <xf numFmtId="0" fontId="75" fillId="0" borderId="4" xfId="0" applyFont="1" applyBorder="1" applyAlignment="1">
      <alignment horizontal="center" wrapText="1"/>
    </xf>
    <xf numFmtId="0" fontId="67" fillId="0" borderId="2" xfId="0" applyFont="1" applyBorder="1" applyAlignment="1">
      <alignment horizontal="center"/>
    </xf>
    <xf numFmtId="0" fontId="67" fillId="0" borderId="3" xfId="0" applyFont="1" applyBorder="1" applyAlignment="1">
      <alignment horizontal="center"/>
    </xf>
    <xf numFmtId="0" fontId="67" fillId="0" borderId="4" xfId="0" applyFont="1" applyBorder="1" applyAlignment="1">
      <alignment horizontal="center"/>
    </xf>
    <xf numFmtId="0" fontId="67" fillId="0" borderId="3" xfId="0" applyFont="1" applyBorder="1" applyAlignment="1">
      <alignment horizontal="center"/>
    </xf>
    <xf numFmtId="0" fontId="67" fillId="0" borderId="1" xfId="0" applyFont="1" applyBorder="1"/>
    <xf numFmtId="0" fontId="67" fillId="3" borderId="2" xfId="0" applyFont="1" applyFill="1" applyBorder="1" applyAlignment="1">
      <alignment horizontal="center"/>
    </xf>
    <xf numFmtId="0" fontId="67" fillId="3" borderId="1" xfId="0" applyFont="1" applyFill="1" applyBorder="1" applyAlignment="1">
      <alignment horizontal="center" wrapText="1"/>
    </xf>
    <xf numFmtId="0" fontId="5" fillId="0" borderId="0" xfId="0" applyFont="1"/>
  </cellXfs>
  <cellStyles count="13">
    <cellStyle name="Normal 2" xfId="12"/>
    <cellStyle name="xl41" xfId="11"/>
    <cellStyle name="xl43" xfId="9"/>
    <cellStyle name="xl63" xfId="10"/>
    <cellStyle name="Гиперссылка" xfId="7" builtinId="8"/>
    <cellStyle name="Обычный" xfId="0" builtinId="0"/>
    <cellStyle name="Обычный 12" xfId="8"/>
    <cellStyle name="Обычный 2" xfId="2"/>
    <cellStyle name="Обычный 2 2" xfId="6"/>
    <cellStyle name="Обычный 3" xfId="3"/>
    <cellStyle name="Обычный 4" xfId="4"/>
    <cellStyle name="Финансовый" xfId="1" builtinId="3"/>
    <cellStyle name="Финансовый 2 2" xfId="5"/>
  </cellStyles>
  <dxfs count="2">
    <dxf>
      <font>
        <color indexed="9"/>
      </font>
    </dxf>
    <dxf>
      <font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8;&#1072;&#1089;&#1096;%20&#1092;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pk-feu/Desktop/&#1053;&#1086;&#1074;&#1072;&#1103;%20&#1087;&#1072;&#1087;&#1082;&#1072;%20(2)/&#1048;&#1058;&#1054;&#1043;&#1048;%20&#1057;&#1069;&#1056;%20&#1052;&#1054;%20&#1052;&#1056;%20&#1079;&#1072;%205%20&#1083;&#1077;&#1090;/&#1057;&#1069;&#1056;%20&#1054;&#1058;&#1063;&#1045;&#1058;/&#1040;&#1053;&#1040;&#1051;&#1048;&#1047;%20&#1048;&#1053;&#1044;%20&#1057;&#1069;&#1056;%20&#1052;&#10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дорож"/>
      <sheetName val="энерго"/>
      <sheetName val="инф"/>
      <sheetName val="сх"/>
      <sheetName val="пэбр"/>
      <sheetName val="соб"/>
      <sheetName val="пред"/>
      <sheetName val="мс"/>
      <sheetName val="от"/>
      <sheetName val="сп"/>
      <sheetName val="сем"/>
      <sheetName val="кдн"/>
      <sheetName val="мол"/>
      <sheetName val="физ"/>
      <sheetName val="куль"/>
      <sheetName val="об"/>
      <sheetName val="ос"/>
      <sheetName val="Лист20"/>
      <sheetName val="Лист21"/>
      <sheetName val="Лист2"/>
      <sheetName val="Лист3"/>
      <sheetName val="свод"/>
      <sheetName val="Лист5"/>
      <sheetName val="Лист6"/>
      <sheetName val="жилье"/>
      <sheetName val="Лист7"/>
      <sheetName val="Лист8"/>
      <sheetName val="Лист9"/>
      <sheetName val="Лист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8">
          <cell r="D58">
            <v>1100</v>
          </cell>
          <cell r="E58">
            <v>12980</v>
          </cell>
          <cell r="F58">
            <v>7050</v>
          </cell>
        </row>
        <row r="78">
          <cell r="D78">
            <v>1100</v>
          </cell>
          <cell r="E78">
            <v>2584.1999999999998</v>
          </cell>
          <cell r="F78">
            <v>2050</v>
          </cell>
        </row>
        <row r="99">
          <cell r="D99">
            <v>17200</v>
          </cell>
          <cell r="E99">
            <v>100210</v>
          </cell>
          <cell r="F99">
            <v>2376</v>
          </cell>
        </row>
        <row r="112">
          <cell r="D112">
            <v>50</v>
          </cell>
          <cell r="E112">
            <v>2555</v>
          </cell>
        </row>
        <row r="121">
          <cell r="D121">
            <v>9600</v>
          </cell>
          <cell r="E121">
            <v>11200</v>
          </cell>
        </row>
        <row r="123">
          <cell r="D123">
            <v>900</v>
          </cell>
        </row>
        <row r="129">
          <cell r="D129">
            <v>4425</v>
          </cell>
          <cell r="E129">
            <v>31800</v>
          </cell>
        </row>
        <row r="133">
          <cell r="E133">
            <v>1700</v>
          </cell>
        </row>
        <row r="140">
          <cell r="D140">
            <v>1500</v>
          </cell>
          <cell r="E140">
            <v>1500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зп"/>
      <sheetName val="сх"/>
      <sheetName val="жил"/>
      <sheetName val="зан"/>
      <sheetName val="дор"/>
      <sheetName val="соб"/>
      <sheetName val="куль"/>
      <sheetName val="обр"/>
      <sheetName val="спорт"/>
      <sheetName val="кдн"/>
      <sheetName val="без"/>
      <sheetName val="мол"/>
      <sheetName val="стар"/>
      <sheetName val="сем"/>
      <sheetName val="овд"/>
      <sheetName val="от"/>
      <sheetName val="инф"/>
      <sheetName val="мс"/>
      <sheetName val="пр"/>
      <sheetName val="пэбр"/>
      <sheetName val="пкр"/>
      <sheetName val="пред"/>
      <sheetName val="Лист24"/>
      <sheetName val="%"/>
      <sheetName val="Лист1"/>
      <sheetName val="Лист2"/>
      <sheetName val="Лист3"/>
      <sheetName val="Лист4"/>
      <sheetName val="Лист5"/>
      <sheetName val="Лист6"/>
      <sheetName val="Лист7"/>
    </sheetNames>
    <sheetDataSet>
      <sheetData sheetId="0" refreshError="1">
        <row r="303">
          <cell r="N303">
            <v>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garantf1://12012604.0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58"/>
  <sheetViews>
    <sheetView zoomScale="112" zoomScaleNormal="112"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B48" sqref="B48"/>
    </sheetView>
  </sheetViews>
  <sheetFormatPr defaultRowHeight="11.25"/>
  <cols>
    <col min="1" max="1" width="6.140625" style="548" customWidth="1"/>
    <col min="2" max="2" width="64" style="549" customWidth="1"/>
    <col min="3" max="3" width="10" style="549" customWidth="1"/>
    <col min="4" max="4" width="9.42578125" style="298" customWidth="1"/>
    <col min="5" max="5" width="10.42578125" style="298" customWidth="1"/>
    <col min="6" max="7" width="10.7109375" style="298" customWidth="1"/>
    <col min="8" max="8" width="9.85546875" style="298" customWidth="1"/>
    <col min="9" max="9" width="11.42578125" style="442" customWidth="1"/>
    <col min="10" max="10" width="10" style="298" customWidth="1"/>
    <col min="11" max="11" width="11.140625" style="298" customWidth="1"/>
    <col min="12" max="12" width="9.5703125" style="298" customWidth="1"/>
    <col min="13" max="13" width="10" style="298" customWidth="1"/>
    <col min="14" max="14" width="9.85546875" style="298" customWidth="1"/>
    <col min="15" max="15" width="13.140625" style="550" customWidth="1"/>
    <col min="16" max="16" width="10" style="442" customWidth="1"/>
    <col min="17" max="17" width="8.42578125" style="298" customWidth="1"/>
    <col min="18" max="18" width="9.7109375" style="298" customWidth="1"/>
    <col min="19" max="19" width="9.28515625" style="298" bestFit="1" customWidth="1"/>
    <col min="20" max="21" width="8.42578125" style="298" customWidth="1"/>
    <col min="22" max="22" width="20.28515625" style="298" bestFit="1" customWidth="1"/>
    <col min="23" max="233" width="9.140625" style="298"/>
    <col min="234" max="234" width="6.140625" style="298" customWidth="1"/>
    <col min="235" max="235" width="60.7109375" style="298" customWidth="1"/>
    <col min="236" max="236" width="12.7109375" style="298" customWidth="1"/>
    <col min="237" max="238" width="11.7109375" style="298" customWidth="1"/>
    <col min="239" max="239" width="13.7109375" style="298" customWidth="1"/>
    <col min="240" max="240" width="12.28515625" style="298" customWidth="1"/>
    <col min="241" max="242" width="10.7109375" style="298" customWidth="1"/>
    <col min="243" max="248" width="10" style="298" customWidth="1"/>
    <col min="249" max="263" width="9.140625" style="298"/>
    <col min="264" max="264" width="15.28515625" style="298" customWidth="1"/>
    <col min="265" max="489" width="9.140625" style="298"/>
    <col min="490" max="490" width="6.140625" style="298" customWidth="1"/>
    <col min="491" max="491" width="60.7109375" style="298" customWidth="1"/>
    <col min="492" max="492" width="12.7109375" style="298" customWidth="1"/>
    <col min="493" max="494" width="11.7109375" style="298" customWidth="1"/>
    <col min="495" max="495" width="13.7109375" style="298" customWidth="1"/>
    <col min="496" max="496" width="12.28515625" style="298" customWidth="1"/>
    <col min="497" max="498" width="10.7109375" style="298" customWidth="1"/>
    <col min="499" max="504" width="10" style="298" customWidth="1"/>
    <col min="505" max="519" width="9.140625" style="298"/>
    <col min="520" max="520" width="15.28515625" style="298" customWidth="1"/>
    <col min="521" max="745" width="9.140625" style="298"/>
    <col min="746" max="746" width="6.140625" style="298" customWidth="1"/>
    <col min="747" max="747" width="60.7109375" style="298" customWidth="1"/>
    <col min="748" max="748" width="12.7109375" style="298" customWidth="1"/>
    <col min="749" max="750" width="11.7109375" style="298" customWidth="1"/>
    <col min="751" max="751" width="13.7109375" style="298" customWidth="1"/>
    <col min="752" max="752" width="12.28515625" style="298" customWidth="1"/>
    <col min="753" max="754" width="10.7109375" style="298" customWidth="1"/>
    <col min="755" max="760" width="10" style="298" customWidth="1"/>
    <col min="761" max="775" width="9.140625" style="298"/>
    <col min="776" max="776" width="15.28515625" style="298" customWidth="1"/>
    <col min="777" max="1001" width="9.140625" style="298"/>
    <col min="1002" max="1002" width="6.140625" style="298" customWidth="1"/>
    <col min="1003" max="1003" width="60.7109375" style="298" customWidth="1"/>
    <col min="1004" max="1004" width="12.7109375" style="298" customWidth="1"/>
    <col min="1005" max="1006" width="11.7109375" style="298" customWidth="1"/>
    <col min="1007" max="1007" width="13.7109375" style="298" customWidth="1"/>
    <col min="1008" max="1008" width="12.28515625" style="298" customWidth="1"/>
    <col min="1009" max="1010" width="10.7109375" style="298" customWidth="1"/>
    <col min="1011" max="1016" width="10" style="298" customWidth="1"/>
    <col min="1017" max="1031" width="9.140625" style="298"/>
    <col min="1032" max="1032" width="15.28515625" style="298" customWidth="1"/>
    <col min="1033" max="1257" width="9.140625" style="298"/>
    <col min="1258" max="1258" width="6.140625" style="298" customWidth="1"/>
    <col min="1259" max="1259" width="60.7109375" style="298" customWidth="1"/>
    <col min="1260" max="1260" width="12.7109375" style="298" customWidth="1"/>
    <col min="1261" max="1262" width="11.7109375" style="298" customWidth="1"/>
    <col min="1263" max="1263" width="13.7109375" style="298" customWidth="1"/>
    <col min="1264" max="1264" width="12.28515625" style="298" customWidth="1"/>
    <col min="1265" max="1266" width="10.7109375" style="298" customWidth="1"/>
    <col min="1267" max="1272" width="10" style="298" customWidth="1"/>
    <col min="1273" max="1287" width="9.140625" style="298"/>
    <col min="1288" max="1288" width="15.28515625" style="298" customWidth="1"/>
    <col min="1289" max="1513" width="9.140625" style="298"/>
    <col min="1514" max="1514" width="6.140625" style="298" customWidth="1"/>
    <col min="1515" max="1515" width="60.7109375" style="298" customWidth="1"/>
    <col min="1516" max="1516" width="12.7109375" style="298" customWidth="1"/>
    <col min="1517" max="1518" width="11.7109375" style="298" customWidth="1"/>
    <col min="1519" max="1519" width="13.7109375" style="298" customWidth="1"/>
    <col min="1520" max="1520" width="12.28515625" style="298" customWidth="1"/>
    <col min="1521" max="1522" width="10.7109375" style="298" customWidth="1"/>
    <col min="1523" max="1528" width="10" style="298" customWidth="1"/>
    <col min="1529" max="1543" width="9.140625" style="298"/>
    <col min="1544" max="1544" width="15.28515625" style="298" customWidth="1"/>
    <col min="1545" max="1769" width="9.140625" style="298"/>
    <col min="1770" max="1770" width="6.140625" style="298" customWidth="1"/>
    <col min="1771" max="1771" width="60.7109375" style="298" customWidth="1"/>
    <col min="1772" max="1772" width="12.7109375" style="298" customWidth="1"/>
    <col min="1773" max="1774" width="11.7109375" style="298" customWidth="1"/>
    <col min="1775" max="1775" width="13.7109375" style="298" customWidth="1"/>
    <col min="1776" max="1776" width="12.28515625" style="298" customWidth="1"/>
    <col min="1777" max="1778" width="10.7109375" style="298" customWidth="1"/>
    <col min="1779" max="1784" width="10" style="298" customWidth="1"/>
    <col min="1785" max="1799" width="9.140625" style="298"/>
    <col min="1800" max="1800" width="15.28515625" style="298" customWidth="1"/>
    <col min="1801" max="2025" width="9.140625" style="298"/>
    <col min="2026" max="2026" width="6.140625" style="298" customWidth="1"/>
    <col min="2027" max="2027" width="60.7109375" style="298" customWidth="1"/>
    <col min="2028" max="2028" width="12.7109375" style="298" customWidth="1"/>
    <col min="2029" max="2030" width="11.7109375" style="298" customWidth="1"/>
    <col min="2031" max="2031" width="13.7109375" style="298" customWidth="1"/>
    <col min="2032" max="2032" width="12.28515625" style="298" customWidth="1"/>
    <col min="2033" max="2034" width="10.7109375" style="298" customWidth="1"/>
    <col min="2035" max="2040" width="10" style="298" customWidth="1"/>
    <col min="2041" max="2055" width="9.140625" style="298"/>
    <col min="2056" max="2056" width="15.28515625" style="298" customWidth="1"/>
    <col min="2057" max="2281" width="9.140625" style="298"/>
    <col min="2282" max="2282" width="6.140625" style="298" customWidth="1"/>
    <col min="2283" max="2283" width="60.7109375" style="298" customWidth="1"/>
    <col min="2284" max="2284" width="12.7109375" style="298" customWidth="1"/>
    <col min="2285" max="2286" width="11.7109375" style="298" customWidth="1"/>
    <col min="2287" max="2287" width="13.7109375" style="298" customWidth="1"/>
    <col min="2288" max="2288" width="12.28515625" style="298" customWidth="1"/>
    <col min="2289" max="2290" width="10.7109375" style="298" customWidth="1"/>
    <col min="2291" max="2296" width="10" style="298" customWidth="1"/>
    <col min="2297" max="2311" width="9.140625" style="298"/>
    <col min="2312" max="2312" width="15.28515625" style="298" customWidth="1"/>
    <col min="2313" max="2537" width="9.140625" style="298"/>
    <col min="2538" max="2538" width="6.140625" style="298" customWidth="1"/>
    <col min="2539" max="2539" width="60.7109375" style="298" customWidth="1"/>
    <col min="2540" max="2540" width="12.7109375" style="298" customWidth="1"/>
    <col min="2541" max="2542" width="11.7109375" style="298" customWidth="1"/>
    <col min="2543" max="2543" width="13.7109375" style="298" customWidth="1"/>
    <col min="2544" max="2544" width="12.28515625" style="298" customWidth="1"/>
    <col min="2545" max="2546" width="10.7109375" style="298" customWidth="1"/>
    <col min="2547" max="2552" width="10" style="298" customWidth="1"/>
    <col min="2553" max="2567" width="9.140625" style="298"/>
    <col min="2568" max="2568" width="15.28515625" style="298" customWidth="1"/>
    <col min="2569" max="2793" width="9.140625" style="298"/>
    <col min="2794" max="2794" width="6.140625" style="298" customWidth="1"/>
    <col min="2795" max="2795" width="60.7109375" style="298" customWidth="1"/>
    <col min="2796" max="2796" width="12.7109375" style="298" customWidth="1"/>
    <col min="2797" max="2798" width="11.7109375" style="298" customWidth="1"/>
    <col min="2799" max="2799" width="13.7109375" style="298" customWidth="1"/>
    <col min="2800" max="2800" width="12.28515625" style="298" customWidth="1"/>
    <col min="2801" max="2802" width="10.7109375" style="298" customWidth="1"/>
    <col min="2803" max="2808" width="10" style="298" customWidth="1"/>
    <col min="2809" max="2823" width="9.140625" style="298"/>
    <col min="2824" max="2824" width="15.28515625" style="298" customWidth="1"/>
    <col min="2825" max="3049" width="9.140625" style="298"/>
    <col min="3050" max="3050" width="6.140625" style="298" customWidth="1"/>
    <col min="3051" max="3051" width="60.7109375" style="298" customWidth="1"/>
    <col min="3052" max="3052" width="12.7109375" style="298" customWidth="1"/>
    <col min="3053" max="3054" width="11.7109375" style="298" customWidth="1"/>
    <col min="3055" max="3055" width="13.7109375" style="298" customWidth="1"/>
    <col min="3056" max="3056" width="12.28515625" style="298" customWidth="1"/>
    <col min="3057" max="3058" width="10.7109375" style="298" customWidth="1"/>
    <col min="3059" max="3064" width="10" style="298" customWidth="1"/>
    <col min="3065" max="3079" width="9.140625" style="298"/>
    <col min="3080" max="3080" width="15.28515625" style="298" customWidth="1"/>
    <col min="3081" max="3305" width="9.140625" style="298"/>
    <col min="3306" max="3306" width="6.140625" style="298" customWidth="1"/>
    <col min="3307" max="3307" width="60.7109375" style="298" customWidth="1"/>
    <col min="3308" max="3308" width="12.7109375" style="298" customWidth="1"/>
    <col min="3309" max="3310" width="11.7109375" style="298" customWidth="1"/>
    <col min="3311" max="3311" width="13.7109375" style="298" customWidth="1"/>
    <col min="3312" max="3312" width="12.28515625" style="298" customWidth="1"/>
    <col min="3313" max="3314" width="10.7109375" style="298" customWidth="1"/>
    <col min="3315" max="3320" width="10" style="298" customWidth="1"/>
    <col min="3321" max="3335" width="9.140625" style="298"/>
    <col min="3336" max="3336" width="15.28515625" style="298" customWidth="1"/>
    <col min="3337" max="3561" width="9.140625" style="298"/>
    <col min="3562" max="3562" width="6.140625" style="298" customWidth="1"/>
    <col min="3563" max="3563" width="60.7109375" style="298" customWidth="1"/>
    <col min="3564" max="3564" width="12.7109375" style="298" customWidth="1"/>
    <col min="3565" max="3566" width="11.7109375" style="298" customWidth="1"/>
    <col min="3567" max="3567" width="13.7109375" style="298" customWidth="1"/>
    <col min="3568" max="3568" width="12.28515625" style="298" customWidth="1"/>
    <col min="3569" max="3570" width="10.7109375" style="298" customWidth="1"/>
    <col min="3571" max="3576" width="10" style="298" customWidth="1"/>
    <col min="3577" max="3591" width="9.140625" style="298"/>
    <col min="3592" max="3592" width="15.28515625" style="298" customWidth="1"/>
    <col min="3593" max="3817" width="9.140625" style="298"/>
    <col min="3818" max="3818" width="6.140625" style="298" customWidth="1"/>
    <col min="3819" max="3819" width="60.7109375" style="298" customWidth="1"/>
    <col min="3820" max="3820" width="12.7109375" style="298" customWidth="1"/>
    <col min="3821" max="3822" width="11.7109375" style="298" customWidth="1"/>
    <col min="3823" max="3823" width="13.7109375" style="298" customWidth="1"/>
    <col min="3824" max="3824" width="12.28515625" style="298" customWidth="1"/>
    <col min="3825" max="3826" width="10.7109375" style="298" customWidth="1"/>
    <col min="3827" max="3832" width="10" style="298" customWidth="1"/>
    <col min="3833" max="3847" width="9.140625" style="298"/>
    <col min="3848" max="3848" width="15.28515625" style="298" customWidth="1"/>
    <col min="3849" max="4073" width="9.140625" style="298"/>
    <col min="4074" max="4074" width="6.140625" style="298" customWidth="1"/>
    <col min="4075" max="4075" width="60.7109375" style="298" customWidth="1"/>
    <col min="4076" max="4076" width="12.7109375" style="298" customWidth="1"/>
    <col min="4077" max="4078" width="11.7109375" style="298" customWidth="1"/>
    <col min="4079" max="4079" width="13.7109375" style="298" customWidth="1"/>
    <col min="4080" max="4080" width="12.28515625" style="298" customWidth="1"/>
    <col min="4081" max="4082" width="10.7109375" style="298" customWidth="1"/>
    <col min="4083" max="4088" width="10" style="298" customWidth="1"/>
    <col min="4089" max="4103" width="9.140625" style="298"/>
    <col min="4104" max="4104" width="15.28515625" style="298" customWidth="1"/>
    <col min="4105" max="4329" width="9.140625" style="298"/>
    <col min="4330" max="4330" width="6.140625" style="298" customWidth="1"/>
    <col min="4331" max="4331" width="60.7109375" style="298" customWidth="1"/>
    <col min="4332" max="4332" width="12.7109375" style="298" customWidth="1"/>
    <col min="4333" max="4334" width="11.7109375" style="298" customWidth="1"/>
    <col min="4335" max="4335" width="13.7109375" style="298" customWidth="1"/>
    <col min="4336" max="4336" width="12.28515625" style="298" customWidth="1"/>
    <col min="4337" max="4338" width="10.7109375" style="298" customWidth="1"/>
    <col min="4339" max="4344" width="10" style="298" customWidth="1"/>
    <col min="4345" max="4359" width="9.140625" style="298"/>
    <col min="4360" max="4360" width="15.28515625" style="298" customWidth="1"/>
    <col min="4361" max="4585" width="9.140625" style="298"/>
    <col min="4586" max="4586" width="6.140625" style="298" customWidth="1"/>
    <col min="4587" max="4587" width="60.7109375" style="298" customWidth="1"/>
    <col min="4588" max="4588" width="12.7109375" style="298" customWidth="1"/>
    <col min="4589" max="4590" width="11.7109375" style="298" customWidth="1"/>
    <col min="4591" max="4591" width="13.7109375" style="298" customWidth="1"/>
    <col min="4592" max="4592" width="12.28515625" style="298" customWidth="1"/>
    <col min="4593" max="4594" width="10.7109375" style="298" customWidth="1"/>
    <col min="4595" max="4600" width="10" style="298" customWidth="1"/>
    <col min="4601" max="4615" width="9.140625" style="298"/>
    <col min="4616" max="4616" width="15.28515625" style="298" customWidth="1"/>
    <col min="4617" max="4841" width="9.140625" style="298"/>
    <col min="4842" max="4842" width="6.140625" style="298" customWidth="1"/>
    <col min="4843" max="4843" width="60.7109375" style="298" customWidth="1"/>
    <col min="4844" max="4844" width="12.7109375" style="298" customWidth="1"/>
    <col min="4845" max="4846" width="11.7109375" style="298" customWidth="1"/>
    <col min="4847" max="4847" width="13.7109375" style="298" customWidth="1"/>
    <col min="4848" max="4848" width="12.28515625" style="298" customWidth="1"/>
    <col min="4849" max="4850" width="10.7109375" style="298" customWidth="1"/>
    <col min="4851" max="4856" width="10" style="298" customWidth="1"/>
    <col min="4857" max="4871" width="9.140625" style="298"/>
    <col min="4872" max="4872" width="15.28515625" style="298" customWidth="1"/>
    <col min="4873" max="5097" width="9.140625" style="298"/>
    <col min="5098" max="5098" width="6.140625" style="298" customWidth="1"/>
    <col min="5099" max="5099" width="60.7109375" style="298" customWidth="1"/>
    <col min="5100" max="5100" width="12.7109375" style="298" customWidth="1"/>
    <col min="5101" max="5102" width="11.7109375" style="298" customWidth="1"/>
    <col min="5103" max="5103" width="13.7109375" style="298" customWidth="1"/>
    <col min="5104" max="5104" width="12.28515625" style="298" customWidth="1"/>
    <col min="5105" max="5106" width="10.7109375" style="298" customWidth="1"/>
    <col min="5107" max="5112" width="10" style="298" customWidth="1"/>
    <col min="5113" max="5127" width="9.140625" style="298"/>
    <col min="5128" max="5128" width="15.28515625" style="298" customWidth="1"/>
    <col min="5129" max="5353" width="9.140625" style="298"/>
    <col min="5354" max="5354" width="6.140625" style="298" customWidth="1"/>
    <col min="5355" max="5355" width="60.7109375" style="298" customWidth="1"/>
    <col min="5356" max="5356" width="12.7109375" style="298" customWidth="1"/>
    <col min="5357" max="5358" width="11.7109375" style="298" customWidth="1"/>
    <col min="5359" max="5359" width="13.7109375" style="298" customWidth="1"/>
    <col min="5360" max="5360" width="12.28515625" style="298" customWidth="1"/>
    <col min="5361" max="5362" width="10.7109375" style="298" customWidth="1"/>
    <col min="5363" max="5368" width="10" style="298" customWidth="1"/>
    <col min="5369" max="5383" width="9.140625" style="298"/>
    <col min="5384" max="5384" width="15.28515625" style="298" customWidth="1"/>
    <col min="5385" max="5609" width="9.140625" style="298"/>
    <col min="5610" max="5610" width="6.140625" style="298" customWidth="1"/>
    <col min="5611" max="5611" width="60.7109375" style="298" customWidth="1"/>
    <col min="5612" max="5612" width="12.7109375" style="298" customWidth="1"/>
    <col min="5613" max="5614" width="11.7109375" style="298" customWidth="1"/>
    <col min="5615" max="5615" width="13.7109375" style="298" customWidth="1"/>
    <col min="5616" max="5616" width="12.28515625" style="298" customWidth="1"/>
    <col min="5617" max="5618" width="10.7109375" style="298" customWidth="1"/>
    <col min="5619" max="5624" width="10" style="298" customWidth="1"/>
    <col min="5625" max="5639" width="9.140625" style="298"/>
    <col min="5640" max="5640" width="15.28515625" style="298" customWidth="1"/>
    <col min="5641" max="5865" width="9.140625" style="298"/>
    <col min="5866" max="5866" width="6.140625" style="298" customWidth="1"/>
    <col min="5867" max="5867" width="60.7109375" style="298" customWidth="1"/>
    <col min="5868" max="5868" width="12.7109375" style="298" customWidth="1"/>
    <col min="5869" max="5870" width="11.7109375" style="298" customWidth="1"/>
    <col min="5871" max="5871" width="13.7109375" style="298" customWidth="1"/>
    <col min="5872" max="5872" width="12.28515625" style="298" customWidth="1"/>
    <col min="5873" max="5874" width="10.7109375" style="298" customWidth="1"/>
    <col min="5875" max="5880" width="10" style="298" customWidth="1"/>
    <col min="5881" max="5895" width="9.140625" style="298"/>
    <col min="5896" max="5896" width="15.28515625" style="298" customWidth="1"/>
    <col min="5897" max="6121" width="9.140625" style="298"/>
    <col min="6122" max="6122" width="6.140625" style="298" customWidth="1"/>
    <col min="6123" max="6123" width="60.7109375" style="298" customWidth="1"/>
    <col min="6124" max="6124" width="12.7109375" style="298" customWidth="1"/>
    <col min="6125" max="6126" width="11.7109375" style="298" customWidth="1"/>
    <col min="6127" max="6127" width="13.7109375" style="298" customWidth="1"/>
    <col min="6128" max="6128" width="12.28515625" style="298" customWidth="1"/>
    <col min="6129" max="6130" width="10.7109375" style="298" customWidth="1"/>
    <col min="6131" max="6136" width="10" style="298" customWidth="1"/>
    <col min="6137" max="6151" width="9.140625" style="298"/>
    <col min="6152" max="6152" width="15.28515625" style="298" customWidth="1"/>
    <col min="6153" max="6377" width="9.140625" style="298"/>
    <col min="6378" max="6378" width="6.140625" style="298" customWidth="1"/>
    <col min="6379" max="6379" width="60.7109375" style="298" customWidth="1"/>
    <col min="6380" max="6380" width="12.7109375" style="298" customWidth="1"/>
    <col min="6381" max="6382" width="11.7109375" style="298" customWidth="1"/>
    <col min="6383" max="6383" width="13.7109375" style="298" customWidth="1"/>
    <col min="6384" max="6384" width="12.28515625" style="298" customWidth="1"/>
    <col min="6385" max="6386" width="10.7109375" style="298" customWidth="1"/>
    <col min="6387" max="6392" width="10" style="298" customWidth="1"/>
    <col min="6393" max="6407" width="9.140625" style="298"/>
    <col min="6408" max="6408" width="15.28515625" style="298" customWidth="1"/>
    <col min="6409" max="6633" width="9.140625" style="298"/>
    <col min="6634" max="6634" width="6.140625" style="298" customWidth="1"/>
    <col min="6635" max="6635" width="60.7109375" style="298" customWidth="1"/>
    <col min="6636" max="6636" width="12.7109375" style="298" customWidth="1"/>
    <col min="6637" max="6638" width="11.7109375" style="298" customWidth="1"/>
    <col min="6639" max="6639" width="13.7109375" style="298" customWidth="1"/>
    <col min="6640" max="6640" width="12.28515625" style="298" customWidth="1"/>
    <col min="6641" max="6642" width="10.7109375" style="298" customWidth="1"/>
    <col min="6643" max="6648" width="10" style="298" customWidth="1"/>
    <col min="6649" max="6663" width="9.140625" style="298"/>
    <col min="6664" max="6664" width="15.28515625" style="298" customWidth="1"/>
    <col min="6665" max="6889" width="9.140625" style="298"/>
    <col min="6890" max="6890" width="6.140625" style="298" customWidth="1"/>
    <col min="6891" max="6891" width="60.7109375" style="298" customWidth="1"/>
    <col min="6892" max="6892" width="12.7109375" style="298" customWidth="1"/>
    <col min="6893" max="6894" width="11.7109375" style="298" customWidth="1"/>
    <col min="6895" max="6895" width="13.7109375" style="298" customWidth="1"/>
    <col min="6896" max="6896" width="12.28515625" style="298" customWidth="1"/>
    <col min="6897" max="6898" width="10.7109375" style="298" customWidth="1"/>
    <col min="6899" max="6904" width="10" style="298" customWidth="1"/>
    <col min="6905" max="6919" width="9.140625" style="298"/>
    <col min="6920" max="6920" width="15.28515625" style="298" customWidth="1"/>
    <col min="6921" max="7145" width="9.140625" style="298"/>
    <col min="7146" max="7146" width="6.140625" style="298" customWidth="1"/>
    <col min="7147" max="7147" width="60.7109375" style="298" customWidth="1"/>
    <col min="7148" max="7148" width="12.7109375" style="298" customWidth="1"/>
    <col min="7149" max="7150" width="11.7109375" style="298" customWidth="1"/>
    <col min="7151" max="7151" width="13.7109375" style="298" customWidth="1"/>
    <col min="7152" max="7152" width="12.28515625" style="298" customWidth="1"/>
    <col min="7153" max="7154" width="10.7109375" style="298" customWidth="1"/>
    <col min="7155" max="7160" width="10" style="298" customWidth="1"/>
    <col min="7161" max="7175" width="9.140625" style="298"/>
    <col min="7176" max="7176" width="15.28515625" style="298" customWidth="1"/>
    <col min="7177" max="7401" width="9.140625" style="298"/>
    <col min="7402" max="7402" width="6.140625" style="298" customWidth="1"/>
    <col min="7403" max="7403" width="60.7109375" style="298" customWidth="1"/>
    <col min="7404" max="7404" width="12.7109375" style="298" customWidth="1"/>
    <col min="7405" max="7406" width="11.7109375" style="298" customWidth="1"/>
    <col min="7407" max="7407" width="13.7109375" style="298" customWidth="1"/>
    <col min="7408" max="7408" width="12.28515625" style="298" customWidth="1"/>
    <col min="7409" max="7410" width="10.7109375" style="298" customWidth="1"/>
    <col min="7411" max="7416" width="10" style="298" customWidth="1"/>
    <col min="7417" max="7431" width="9.140625" style="298"/>
    <col min="7432" max="7432" width="15.28515625" style="298" customWidth="1"/>
    <col min="7433" max="7657" width="9.140625" style="298"/>
    <col min="7658" max="7658" width="6.140625" style="298" customWidth="1"/>
    <col min="7659" max="7659" width="60.7109375" style="298" customWidth="1"/>
    <col min="7660" max="7660" width="12.7109375" style="298" customWidth="1"/>
    <col min="7661" max="7662" width="11.7109375" style="298" customWidth="1"/>
    <col min="7663" max="7663" width="13.7109375" style="298" customWidth="1"/>
    <col min="7664" max="7664" width="12.28515625" style="298" customWidth="1"/>
    <col min="7665" max="7666" width="10.7109375" style="298" customWidth="1"/>
    <col min="7667" max="7672" width="10" style="298" customWidth="1"/>
    <col min="7673" max="7687" width="9.140625" style="298"/>
    <col min="7688" max="7688" width="15.28515625" style="298" customWidth="1"/>
    <col min="7689" max="7913" width="9.140625" style="298"/>
    <col min="7914" max="7914" width="6.140625" style="298" customWidth="1"/>
    <col min="7915" max="7915" width="60.7109375" style="298" customWidth="1"/>
    <col min="7916" max="7916" width="12.7109375" style="298" customWidth="1"/>
    <col min="7917" max="7918" width="11.7109375" style="298" customWidth="1"/>
    <col min="7919" max="7919" width="13.7109375" style="298" customWidth="1"/>
    <col min="7920" max="7920" width="12.28515625" style="298" customWidth="1"/>
    <col min="7921" max="7922" width="10.7109375" style="298" customWidth="1"/>
    <col min="7923" max="7928" width="10" style="298" customWidth="1"/>
    <col min="7929" max="7943" width="9.140625" style="298"/>
    <col min="7944" max="7944" width="15.28515625" style="298" customWidth="1"/>
    <col min="7945" max="8169" width="9.140625" style="298"/>
    <col min="8170" max="8170" width="6.140625" style="298" customWidth="1"/>
    <col min="8171" max="8171" width="60.7109375" style="298" customWidth="1"/>
    <col min="8172" max="8172" width="12.7109375" style="298" customWidth="1"/>
    <col min="8173" max="8174" width="11.7109375" style="298" customWidth="1"/>
    <col min="8175" max="8175" width="13.7109375" style="298" customWidth="1"/>
    <col min="8176" max="8176" width="12.28515625" style="298" customWidth="1"/>
    <col min="8177" max="8178" width="10.7109375" style="298" customWidth="1"/>
    <col min="8179" max="8184" width="10" style="298" customWidth="1"/>
    <col min="8185" max="8199" width="9.140625" style="298"/>
    <col min="8200" max="8200" width="15.28515625" style="298" customWidth="1"/>
    <col min="8201" max="8425" width="9.140625" style="298"/>
    <col min="8426" max="8426" width="6.140625" style="298" customWidth="1"/>
    <col min="8427" max="8427" width="60.7109375" style="298" customWidth="1"/>
    <col min="8428" max="8428" width="12.7109375" style="298" customWidth="1"/>
    <col min="8429" max="8430" width="11.7109375" style="298" customWidth="1"/>
    <col min="8431" max="8431" width="13.7109375" style="298" customWidth="1"/>
    <col min="8432" max="8432" width="12.28515625" style="298" customWidth="1"/>
    <col min="8433" max="8434" width="10.7109375" style="298" customWidth="1"/>
    <col min="8435" max="8440" width="10" style="298" customWidth="1"/>
    <col min="8441" max="8455" width="9.140625" style="298"/>
    <col min="8456" max="8456" width="15.28515625" style="298" customWidth="1"/>
    <col min="8457" max="8681" width="9.140625" style="298"/>
    <col min="8682" max="8682" width="6.140625" style="298" customWidth="1"/>
    <col min="8683" max="8683" width="60.7109375" style="298" customWidth="1"/>
    <col min="8684" max="8684" width="12.7109375" style="298" customWidth="1"/>
    <col min="8685" max="8686" width="11.7109375" style="298" customWidth="1"/>
    <col min="8687" max="8687" width="13.7109375" style="298" customWidth="1"/>
    <col min="8688" max="8688" width="12.28515625" style="298" customWidth="1"/>
    <col min="8689" max="8690" width="10.7109375" style="298" customWidth="1"/>
    <col min="8691" max="8696" width="10" style="298" customWidth="1"/>
    <col min="8697" max="8711" width="9.140625" style="298"/>
    <col min="8712" max="8712" width="15.28515625" style="298" customWidth="1"/>
    <col min="8713" max="8937" width="9.140625" style="298"/>
    <col min="8938" max="8938" width="6.140625" style="298" customWidth="1"/>
    <col min="8939" max="8939" width="60.7109375" style="298" customWidth="1"/>
    <col min="8940" max="8940" width="12.7109375" style="298" customWidth="1"/>
    <col min="8941" max="8942" width="11.7109375" style="298" customWidth="1"/>
    <col min="8943" max="8943" width="13.7109375" style="298" customWidth="1"/>
    <col min="8944" max="8944" width="12.28515625" style="298" customWidth="1"/>
    <col min="8945" max="8946" width="10.7109375" style="298" customWidth="1"/>
    <col min="8947" max="8952" width="10" style="298" customWidth="1"/>
    <col min="8953" max="8967" width="9.140625" style="298"/>
    <col min="8968" max="8968" width="15.28515625" style="298" customWidth="1"/>
    <col min="8969" max="9193" width="9.140625" style="298"/>
    <col min="9194" max="9194" width="6.140625" style="298" customWidth="1"/>
    <col min="9195" max="9195" width="60.7109375" style="298" customWidth="1"/>
    <col min="9196" max="9196" width="12.7109375" style="298" customWidth="1"/>
    <col min="9197" max="9198" width="11.7109375" style="298" customWidth="1"/>
    <col min="9199" max="9199" width="13.7109375" style="298" customWidth="1"/>
    <col min="9200" max="9200" width="12.28515625" style="298" customWidth="1"/>
    <col min="9201" max="9202" width="10.7109375" style="298" customWidth="1"/>
    <col min="9203" max="9208" width="10" style="298" customWidth="1"/>
    <col min="9209" max="9223" width="9.140625" style="298"/>
    <col min="9224" max="9224" width="15.28515625" style="298" customWidth="1"/>
    <col min="9225" max="9449" width="9.140625" style="298"/>
    <col min="9450" max="9450" width="6.140625" style="298" customWidth="1"/>
    <col min="9451" max="9451" width="60.7109375" style="298" customWidth="1"/>
    <col min="9452" max="9452" width="12.7109375" style="298" customWidth="1"/>
    <col min="9453" max="9454" width="11.7109375" style="298" customWidth="1"/>
    <col min="9455" max="9455" width="13.7109375" style="298" customWidth="1"/>
    <col min="9456" max="9456" width="12.28515625" style="298" customWidth="1"/>
    <col min="9457" max="9458" width="10.7109375" style="298" customWidth="1"/>
    <col min="9459" max="9464" width="10" style="298" customWidth="1"/>
    <col min="9465" max="9479" width="9.140625" style="298"/>
    <col min="9480" max="9480" width="15.28515625" style="298" customWidth="1"/>
    <col min="9481" max="9705" width="9.140625" style="298"/>
    <col min="9706" max="9706" width="6.140625" style="298" customWidth="1"/>
    <col min="9707" max="9707" width="60.7109375" style="298" customWidth="1"/>
    <col min="9708" max="9708" width="12.7109375" style="298" customWidth="1"/>
    <col min="9709" max="9710" width="11.7109375" style="298" customWidth="1"/>
    <col min="9711" max="9711" width="13.7109375" style="298" customWidth="1"/>
    <col min="9712" max="9712" width="12.28515625" style="298" customWidth="1"/>
    <col min="9713" max="9714" width="10.7109375" style="298" customWidth="1"/>
    <col min="9715" max="9720" width="10" style="298" customWidth="1"/>
    <col min="9721" max="9735" width="9.140625" style="298"/>
    <col min="9736" max="9736" width="15.28515625" style="298" customWidth="1"/>
    <col min="9737" max="9961" width="9.140625" style="298"/>
    <col min="9962" max="9962" width="6.140625" style="298" customWidth="1"/>
    <col min="9963" max="9963" width="60.7109375" style="298" customWidth="1"/>
    <col min="9964" max="9964" width="12.7109375" style="298" customWidth="1"/>
    <col min="9965" max="9966" width="11.7109375" style="298" customWidth="1"/>
    <col min="9967" max="9967" width="13.7109375" style="298" customWidth="1"/>
    <col min="9968" max="9968" width="12.28515625" style="298" customWidth="1"/>
    <col min="9969" max="9970" width="10.7109375" style="298" customWidth="1"/>
    <col min="9971" max="9976" width="10" style="298" customWidth="1"/>
    <col min="9977" max="9991" width="9.140625" style="298"/>
    <col min="9992" max="9992" width="15.28515625" style="298" customWidth="1"/>
    <col min="9993" max="10217" width="9.140625" style="298"/>
    <col min="10218" max="10218" width="6.140625" style="298" customWidth="1"/>
    <col min="10219" max="10219" width="60.7109375" style="298" customWidth="1"/>
    <col min="10220" max="10220" width="12.7109375" style="298" customWidth="1"/>
    <col min="10221" max="10222" width="11.7109375" style="298" customWidth="1"/>
    <col min="10223" max="10223" width="13.7109375" style="298" customWidth="1"/>
    <col min="10224" max="10224" width="12.28515625" style="298" customWidth="1"/>
    <col min="10225" max="10226" width="10.7109375" style="298" customWidth="1"/>
    <col min="10227" max="10232" width="10" style="298" customWidth="1"/>
    <col min="10233" max="10247" width="9.140625" style="298"/>
    <col min="10248" max="10248" width="15.28515625" style="298" customWidth="1"/>
    <col min="10249" max="10473" width="9.140625" style="298"/>
    <col min="10474" max="10474" width="6.140625" style="298" customWidth="1"/>
    <col min="10475" max="10475" width="60.7109375" style="298" customWidth="1"/>
    <col min="10476" max="10476" width="12.7109375" style="298" customWidth="1"/>
    <col min="10477" max="10478" width="11.7109375" style="298" customWidth="1"/>
    <col min="10479" max="10479" width="13.7109375" style="298" customWidth="1"/>
    <col min="10480" max="10480" width="12.28515625" style="298" customWidth="1"/>
    <col min="10481" max="10482" width="10.7109375" style="298" customWidth="1"/>
    <col min="10483" max="10488" width="10" style="298" customWidth="1"/>
    <col min="10489" max="10503" width="9.140625" style="298"/>
    <col min="10504" max="10504" width="15.28515625" style="298" customWidth="1"/>
    <col min="10505" max="10729" width="9.140625" style="298"/>
    <col min="10730" max="10730" width="6.140625" style="298" customWidth="1"/>
    <col min="10731" max="10731" width="60.7109375" style="298" customWidth="1"/>
    <col min="10732" max="10732" width="12.7109375" style="298" customWidth="1"/>
    <col min="10733" max="10734" width="11.7109375" style="298" customWidth="1"/>
    <col min="10735" max="10735" width="13.7109375" style="298" customWidth="1"/>
    <col min="10736" max="10736" width="12.28515625" style="298" customWidth="1"/>
    <col min="10737" max="10738" width="10.7109375" style="298" customWidth="1"/>
    <col min="10739" max="10744" width="10" style="298" customWidth="1"/>
    <col min="10745" max="10759" width="9.140625" style="298"/>
    <col min="10760" max="10760" width="15.28515625" style="298" customWidth="1"/>
    <col min="10761" max="10985" width="9.140625" style="298"/>
    <col min="10986" max="10986" width="6.140625" style="298" customWidth="1"/>
    <col min="10987" max="10987" width="60.7109375" style="298" customWidth="1"/>
    <col min="10988" max="10988" width="12.7109375" style="298" customWidth="1"/>
    <col min="10989" max="10990" width="11.7109375" style="298" customWidth="1"/>
    <col min="10991" max="10991" width="13.7109375" style="298" customWidth="1"/>
    <col min="10992" max="10992" width="12.28515625" style="298" customWidth="1"/>
    <col min="10993" max="10994" width="10.7109375" style="298" customWidth="1"/>
    <col min="10995" max="11000" width="10" style="298" customWidth="1"/>
    <col min="11001" max="11015" width="9.140625" style="298"/>
    <col min="11016" max="11016" width="15.28515625" style="298" customWidth="1"/>
    <col min="11017" max="11241" width="9.140625" style="298"/>
    <col min="11242" max="11242" width="6.140625" style="298" customWidth="1"/>
    <col min="11243" max="11243" width="60.7109375" style="298" customWidth="1"/>
    <col min="11244" max="11244" width="12.7109375" style="298" customWidth="1"/>
    <col min="11245" max="11246" width="11.7109375" style="298" customWidth="1"/>
    <col min="11247" max="11247" width="13.7109375" style="298" customWidth="1"/>
    <col min="11248" max="11248" width="12.28515625" style="298" customWidth="1"/>
    <col min="11249" max="11250" width="10.7109375" style="298" customWidth="1"/>
    <col min="11251" max="11256" width="10" style="298" customWidth="1"/>
    <col min="11257" max="11271" width="9.140625" style="298"/>
    <col min="11272" max="11272" width="15.28515625" style="298" customWidth="1"/>
    <col min="11273" max="11497" width="9.140625" style="298"/>
    <col min="11498" max="11498" width="6.140625" style="298" customWidth="1"/>
    <col min="11499" max="11499" width="60.7109375" style="298" customWidth="1"/>
    <col min="11500" max="11500" width="12.7109375" style="298" customWidth="1"/>
    <col min="11501" max="11502" width="11.7109375" style="298" customWidth="1"/>
    <col min="11503" max="11503" width="13.7109375" style="298" customWidth="1"/>
    <col min="11504" max="11504" width="12.28515625" style="298" customWidth="1"/>
    <col min="11505" max="11506" width="10.7109375" style="298" customWidth="1"/>
    <col min="11507" max="11512" width="10" style="298" customWidth="1"/>
    <col min="11513" max="11527" width="9.140625" style="298"/>
    <col min="11528" max="11528" width="15.28515625" style="298" customWidth="1"/>
    <col min="11529" max="11753" width="9.140625" style="298"/>
    <col min="11754" max="11754" width="6.140625" style="298" customWidth="1"/>
    <col min="11755" max="11755" width="60.7109375" style="298" customWidth="1"/>
    <col min="11756" max="11756" width="12.7109375" style="298" customWidth="1"/>
    <col min="11757" max="11758" width="11.7109375" style="298" customWidth="1"/>
    <col min="11759" max="11759" width="13.7109375" style="298" customWidth="1"/>
    <col min="11760" max="11760" width="12.28515625" style="298" customWidth="1"/>
    <col min="11761" max="11762" width="10.7109375" style="298" customWidth="1"/>
    <col min="11763" max="11768" width="10" style="298" customWidth="1"/>
    <col min="11769" max="11783" width="9.140625" style="298"/>
    <col min="11784" max="11784" width="15.28515625" style="298" customWidth="1"/>
    <col min="11785" max="12009" width="9.140625" style="298"/>
    <col min="12010" max="12010" width="6.140625" style="298" customWidth="1"/>
    <col min="12011" max="12011" width="60.7109375" style="298" customWidth="1"/>
    <col min="12012" max="12012" width="12.7109375" style="298" customWidth="1"/>
    <col min="12013" max="12014" width="11.7109375" style="298" customWidth="1"/>
    <col min="12015" max="12015" width="13.7109375" style="298" customWidth="1"/>
    <col min="12016" max="12016" width="12.28515625" style="298" customWidth="1"/>
    <col min="12017" max="12018" width="10.7109375" style="298" customWidth="1"/>
    <col min="12019" max="12024" width="10" style="298" customWidth="1"/>
    <col min="12025" max="12039" width="9.140625" style="298"/>
    <col min="12040" max="12040" width="15.28515625" style="298" customWidth="1"/>
    <col min="12041" max="12265" width="9.140625" style="298"/>
    <col min="12266" max="12266" width="6.140625" style="298" customWidth="1"/>
    <col min="12267" max="12267" width="60.7109375" style="298" customWidth="1"/>
    <col min="12268" max="12268" width="12.7109375" style="298" customWidth="1"/>
    <col min="12269" max="12270" width="11.7109375" style="298" customWidth="1"/>
    <col min="12271" max="12271" width="13.7109375" style="298" customWidth="1"/>
    <col min="12272" max="12272" width="12.28515625" style="298" customWidth="1"/>
    <col min="12273" max="12274" width="10.7109375" style="298" customWidth="1"/>
    <col min="12275" max="12280" width="10" style="298" customWidth="1"/>
    <col min="12281" max="12295" width="9.140625" style="298"/>
    <col min="12296" max="12296" width="15.28515625" style="298" customWidth="1"/>
    <col min="12297" max="12521" width="9.140625" style="298"/>
    <col min="12522" max="12522" width="6.140625" style="298" customWidth="1"/>
    <col min="12523" max="12523" width="60.7109375" style="298" customWidth="1"/>
    <col min="12524" max="12524" width="12.7109375" style="298" customWidth="1"/>
    <col min="12525" max="12526" width="11.7109375" style="298" customWidth="1"/>
    <col min="12527" max="12527" width="13.7109375" style="298" customWidth="1"/>
    <col min="12528" max="12528" width="12.28515625" style="298" customWidth="1"/>
    <col min="12529" max="12530" width="10.7109375" style="298" customWidth="1"/>
    <col min="12531" max="12536" width="10" style="298" customWidth="1"/>
    <col min="12537" max="12551" width="9.140625" style="298"/>
    <col min="12552" max="12552" width="15.28515625" style="298" customWidth="1"/>
    <col min="12553" max="12777" width="9.140625" style="298"/>
    <col min="12778" max="12778" width="6.140625" style="298" customWidth="1"/>
    <col min="12779" max="12779" width="60.7109375" style="298" customWidth="1"/>
    <col min="12780" max="12780" width="12.7109375" style="298" customWidth="1"/>
    <col min="12781" max="12782" width="11.7109375" style="298" customWidth="1"/>
    <col min="12783" max="12783" width="13.7109375" style="298" customWidth="1"/>
    <col min="12784" max="12784" width="12.28515625" style="298" customWidth="1"/>
    <col min="12785" max="12786" width="10.7109375" style="298" customWidth="1"/>
    <col min="12787" max="12792" width="10" style="298" customWidth="1"/>
    <col min="12793" max="12807" width="9.140625" style="298"/>
    <col min="12808" max="12808" width="15.28515625" style="298" customWidth="1"/>
    <col min="12809" max="13033" width="9.140625" style="298"/>
    <col min="13034" max="13034" width="6.140625" style="298" customWidth="1"/>
    <col min="13035" max="13035" width="60.7109375" style="298" customWidth="1"/>
    <col min="13036" max="13036" width="12.7109375" style="298" customWidth="1"/>
    <col min="13037" max="13038" width="11.7109375" style="298" customWidth="1"/>
    <col min="13039" max="13039" width="13.7109375" style="298" customWidth="1"/>
    <col min="13040" max="13040" width="12.28515625" style="298" customWidth="1"/>
    <col min="13041" max="13042" width="10.7109375" style="298" customWidth="1"/>
    <col min="13043" max="13048" width="10" style="298" customWidth="1"/>
    <col min="13049" max="13063" width="9.140625" style="298"/>
    <col min="13064" max="13064" width="15.28515625" style="298" customWidth="1"/>
    <col min="13065" max="13289" width="9.140625" style="298"/>
    <col min="13290" max="13290" width="6.140625" style="298" customWidth="1"/>
    <col min="13291" max="13291" width="60.7109375" style="298" customWidth="1"/>
    <col min="13292" max="13292" width="12.7109375" style="298" customWidth="1"/>
    <col min="13293" max="13294" width="11.7109375" style="298" customWidth="1"/>
    <col min="13295" max="13295" width="13.7109375" style="298" customWidth="1"/>
    <col min="13296" max="13296" width="12.28515625" style="298" customWidth="1"/>
    <col min="13297" max="13298" width="10.7109375" style="298" customWidth="1"/>
    <col min="13299" max="13304" width="10" style="298" customWidth="1"/>
    <col min="13305" max="13319" width="9.140625" style="298"/>
    <col min="13320" max="13320" width="15.28515625" style="298" customWidth="1"/>
    <col min="13321" max="13545" width="9.140625" style="298"/>
    <col min="13546" max="13546" width="6.140625" style="298" customWidth="1"/>
    <col min="13547" max="13547" width="60.7109375" style="298" customWidth="1"/>
    <col min="13548" max="13548" width="12.7109375" style="298" customWidth="1"/>
    <col min="13549" max="13550" width="11.7109375" style="298" customWidth="1"/>
    <col min="13551" max="13551" width="13.7109375" style="298" customWidth="1"/>
    <col min="13552" max="13552" width="12.28515625" style="298" customWidth="1"/>
    <col min="13553" max="13554" width="10.7109375" style="298" customWidth="1"/>
    <col min="13555" max="13560" width="10" style="298" customWidth="1"/>
    <col min="13561" max="13575" width="9.140625" style="298"/>
    <col min="13576" max="13576" width="15.28515625" style="298" customWidth="1"/>
    <col min="13577" max="13801" width="9.140625" style="298"/>
    <col min="13802" max="13802" width="6.140625" style="298" customWidth="1"/>
    <col min="13803" max="13803" width="60.7109375" style="298" customWidth="1"/>
    <col min="13804" max="13804" width="12.7109375" style="298" customWidth="1"/>
    <col min="13805" max="13806" width="11.7109375" style="298" customWidth="1"/>
    <col min="13807" max="13807" width="13.7109375" style="298" customWidth="1"/>
    <col min="13808" max="13808" width="12.28515625" style="298" customWidth="1"/>
    <col min="13809" max="13810" width="10.7109375" style="298" customWidth="1"/>
    <col min="13811" max="13816" width="10" style="298" customWidth="1"/>
    <col min="13817" max="13831" width="9.140625" style="298"/>
    <col min="13832" max="13832" width="15.28515625" style="298" customWidth="1"/>
    <col min="13833" max="14057" width="9.140625" style="298"/>
    <col min="14058" max="14058" width="6.140625" style="298" customWidth="1"/>
    <col min="14059" max="14059" width="60.7109375" style="298" customWidth="1"/>
    <col min="14060" max="14060" width="12.7109375" style="298" customWidth="1"/>
    <col min="14061" max="14062" width="11.7109375" style="298" customWidth="1"/>
    <col min="14063" max="14063" width="13.7109375" style="298" customWidth="1"/>
    <col min="14064" max="14064" width="12.28515625" style="298" customWidth="1"/>
    <col min="14065" max="14066" width="10.7109375" style="298" customWidth="1"/>
    <col min="14067" max="14072" width="10" style="298" customWidth="1"/>
    <col min="14073" max="14087" width="9.140625" style="298"/>
    <col min="14088" max="14088" width="15.28515625" style="298" customWidth="1"/>
    <col min="14089" max="14313" width="9.140625" style="298"/>
    <col min="14314" max="14314" width="6.140625" style="298" customWidth="1"/>
    <col min="14315" max="14315" width="60.7109375" style="298" customWidth="1"/>
    <col min="14316" max="14316" width="12.7109375" style="298" customWidth="1"/>
    <col min="14317" max="14318" width="11.7109375" style="298" customWidth="1"/>
    <col min="14319" max="14319" width="13.7109375" style="298" customWidth="1"/>
    <col min="14320" max="14320" width="12.28515625" style="298" customWidth="1"/>
    <col min="14321" max="14322" width="10.7109375" style="298" customWidth="1"/>
    <col min="14323" max="14328" width="10" style="298" customWidth="1"/>
    <col min="14329" max="14343" width="9.140625" style="298"/>
    <col min="14344" max="14344" width="15.28515625" style="298" customWidth="1"/>
    <col min="14345" max="14569" width="9.140625" style="298"/>
    <col min="14570" max="14570" width="6.140625" style="298" customWidth="1"/>
    <col min="14571" max="14571" width="60.7109375" style="298" customWidth="1"/>
    <col min="14572" max="14572" width="12.7109375" style="298" customWidth="1"/>
    <col min="14573" max="14574" width="11.7109375" style="298" customWidth="1"/>
    <col min="14575" max="14575" width="13.7109375" style="298" customWidth="1"/>
    <col min="14576" max="14576" width="12.28515625" style="298" customWidth="1"/>
    <col min="14577" max="14578" width="10.7109375" style="298" customWidth="1"/>
    <col min="14579" max="14584" width="10" style="298" customWidth="1"/>
    <col min="14585" max="14599" width="9.140625" style="298"/>
    <col min="14600" max="14600" width="15.28515625" style="298" customWidth="1"/>
    <col min="14601" max="14825" width="9.140625" style="298"/>
    <col min="14826" max="14826" width="6.140625" style="298" customWidth="1"/>
    <col min="14827" max="14827" width="60.7109375" style="298" customWidth="1"/>
    <col min="14828" max="14828" width="12.7109375" style="298" customWidth="1"/>
    <col min="14829" max="14830" width="11.7109375" style="298" customWidth="1"/>
    <col min="14831" max="14831" width="13.7109375" style="298" customWidth="1"/>
    <col min="14832" max="14832" width="12.28515625" style="298" customWidth="1"/>
    <col min="14833" max="14834" width="10.7109375" style="298" customWidth="1"/>
    <col min="14835" max="14840" width="10" style="298" customWidth="1"/>
    <col min="14841" max="14855" width="9.140625" style="298"/>
    <col min="14856" max="14856" width="15.28515625" style="298" customWidth="1"/>
    <col min="14857" max="15081" width="9.140625" style="298"/>
    <col min="15082" max="15082" width="6.140625" style="298" customWidth="1"/>
    <col min="15083" max="15083" width="60.7109375" style="298" customWidth="1"/>
    <col min="15084" max="15084" width="12.7109375" style="298" customWidth="1"/>
    <col min="15085" max="15086" width="11.7109375" style="298" customWidth="1"/>
    <col min="15087" max="15087" width="13.7109375" style="298" customWidth="1"/>
    <col min="15088" max="15088" width="12.28515625" style="298" customWidth="1"/>
    <col min="15089" max="15090" width="10.7109375" style="298" customWidth="1"/>
    <col min="15091" max="15096" width="10" style="298" customWidth="1"/>
    <col min="15097" max="15111" width="9.140625" style="298"/>
    <col min="15112" max="15112" width="15.28515625" style="298" customWidth="1"/>
    <col min="15113" max="15337" width="9.140625" style="298"/>
    <col min="15338" max="15338" width="6.140625" style="298" customWidth="1"/>
    <col min="15339" max="15339" width="60.7109375" style="298" customWidth="1"/>
    <col min="15340" max="15340" width="12.7109375" style="298" customWidth="1"/>
    <col min="15341" max="15342" width="11.7109375" style="298" customWidth="1"/>
    <col min="15343" max="15343" width="13.7109375" style="298" customWidth="1"/>
    <col min="15344" max="15344" width="12.28515625" style="298" customWidth="1"/>
    <col min="15345" max="15346" width="10.7109375" style="298" customWidth="1"/>
    <col min="15347" max="15352" width="10" style="298" customWidth="1"/>
    <col min="15353" max="15367" width="9.140625" style="298"/>
    <col min="15368" max="15368" width="15.28515625" style="298" customWidth="1"/>
    <col min="15369" max="15593" width="9.140625" style="298"/>
    <col min="15594" max="15594" width="6.140625" style="298" customWidth="1"/>
    <col min="15595" max="15595" width="60.7109375" style="298" customWidth="1"/>
    <col min="15596" max="15596" width="12.7109375" style="298" customWidth="1"/>
    <col min="15597" max="15598" width="11.7109375" style="298" customWidth="1"/>
    <col min="15599" max="15599" width="13.7109375" style="298" customWidth="1"/>
    <col min="15600" max="15600" width="12.28515625" style="298" customWidth="1"/>
    <col min="15601" max="15602" width="10.7109375" style="298" customWidth="1"/>
    <col min="15603" max="15608" width="10" style="298" customWidth="1"/>
    <col min="15609" max="15623" width="9.140625" style="298"/>
    <col min="15624" max="15624" width="15.28515625" style="298" customWidth="1"/>
    <col min="15625" max="15849" width="9.140625" style="298"/>
    <col min="15850" max="15850" width="6.140625" style="298" customWidth="1"/>
    <col min="15851" max="15851" width="60.7109375" style="298" customWidth="1"/>
    <col min="15852" max="15852" width="12.7109375" style="298" customWidth="1"/>
    <col min="15853" max="15854" width="11.7109375" style="298" customWidth="1"/>
    <col min="15855" max="15855" width="13.7109375" style="298" customWidth="1"/>
    <col min="15856" max="15856" width="12.28515625" style="298" customWidth="1"/>
    <col min="15857" max="15858" width="10.7109375" style="298" customWidth="1"/>
    <col min="15859" max="15864" width="10" style="298" customWidth="1"/>
    <col min="15865" max="15879" width="9.140625" style="298"/>
    <col min="15880" max="15880" width="15.28515625" style="298" customWidth="1"/>
    <col min="15881" max="16105" width="9.140625" style="298"/>
    <col min="16106" max="16106" width="6.140625" style="298" customWidth="1"/>
    <col min="16107" max="16107" width="60.7109375" style="298" customWidth="1"/>
    <col min="16108" max="16108" width="12.7109375" style="298" customWidth="1"/>
    <col min="16109" max="16110" width="11.7109375" style="298" customWidth="1"/>
    <col min="16111" max="16111" width="13.7109375" style="298" customWidth="1"/>
    <col min="16112" max="16112" width="12.28515625" style="298" customWidth="1"/>
    <col min="16113" max="16114" width="10.7109375" style="298" customWidth="1"/>
    <col min="16115" max="16120" width="10" style="298" customWidth="1"/>
    <col min="16121" max="16135" width="9.140625" style="298"/>
    <col min="16136" max="16136" width="15.28515625" style="298" customWidth="1"/>
    <col min="16137" max="16384" width="9.140625" style="298"/>
  </cols>
  <sheetData>
    <row r="1" spans="1:26">
      <c r="A1" s="601"/>
      <c r="B1" s="603"/>
      <c r="C1" s="605" t="s">
        <v>570</v>
      </c>
      <c r="D1" s="606"/>
      <c r="E1" s="606"/>
      <c r="F1" s="606"/>
      <c r="G1" s="606"/>
      <c r="H1" s="607"/>
      <c r="I1" s="605" t="s">
        <v>571</v>
      </c>
      <c r="J1" s="606"/>
      <c r="K1" s="606"/>
      <c r="L1" s="606"/>
      <c r="M1" s="606"/>
      <c r="N1" s="607"/>
      <c r="O1" s="608" t="s">
        <v>572</v>
      </c>
      <c r="P1" s="605" t="s">
        <v>573</v>
      </c>
      <c r="Q1" s="606"/>
      <c r="R1" s="606"/>
      <c r="S1" s="606"/>
      <c r="T1" s="606"/>
      <c r="U1" s="607"/>
      <c r="V1" s="599" t="s">
        <v>572</v>
      </c>
    </row>
    <row r="2" spans="1:26">
      <c r="A2" s="602"/>
      <c r="B2" s="604"/>
      <c r="C2" s="299" t="s">
        <v>568</v>
      </c>
      <c r="D2" s="300" t="s">
        <v>574</v>
      </c>
      <c r="E2" s="300" t="s">
        <v>575</v>
      </c>
      <c r="F2" s="300" t="s">
        <v>576</v>
      </c>
      <c r="G2" s="300" t="s">
        <v>577</v>
      </c>
      <c r="H2" s="300" t="s">
        <v>578</v>
      </c>
      <c r="I2" s="300" t="s">
        <v>568</v>
      </c>
      <c r="J2" s="300" t="s">
        <v>574</v>
      </c>
      <c r="K2" s="300" t="s">
        <v>575</v>
      </c>
      <c r="L2" s="300" t="s">
        <v>576</v>
      </c>
      <c r="M2" s="300" t="s">
        <v>577</v>
      </c>
      <c r="N2" s="300" t="s">
        <v>578</v>
      </c>
      <c r="O2" s="609"/>
      <c r="P2" s="300" t="s">
        <v>568</v>
      </c>
      <c r="Q2" s="300" t="s">
        <v>574</v>
      </c>
      <c r="R2" s="300" t="s">
        <v>575</v>
      </c>
      <c r="S2" s="300" t="s">
        <v>576</v>
      </c>
      <c r="T2" s="300" t="s">
        <v>577</v>
      </c>
      <c r="U2" s="300" t="s">
        <v>578</v>
      </c>
      <c r="V2" s="600"/>
    </row>
    <row r="3" spans="1:26">
      <c r="A3" s="301"/>
      <c r="B3" s="302" t="s">
        <v>579</v>
      </c>
      <c r="C3" s="303">
        <f t="shared" ref="C3:H3" si="0">C5+C31+C39+C48+C57+C151+C166+C187+C201+C212+C217+C232+C246+C253+C281+C294+C311+C313+C348+C379+C398+C433</f>
        <v>1614118.21</v>
      </c>
      <c r="D3" s="303">
        <f t="shared" si="0"/>
        <v>42681.7</v>
      </c>
      <c r="E3" s="303">
        <f t="shared" si="0"/>
        <v>859841.99</v>
      </c>
      <c r="F3" s="303">
        <f t="shared" si="0"/>
        <v>508473.74</v>
      </c>
      <c r="G3" s="303">
        <f t="shared" si="0"/>
        <v>57524.06</v>
      </c>
      <c r="H3" s="303">
        <f t="shared" si="0"/>
        <v>145596.72</v>
      </c>
      <c r="I3" s="303">
        <f t="shared" ref="I3:J3" si="1">I5+I31+I39+I48+I57+I151+I166+I187+I201+I212+I217+I232+I246+I253+I281+I294+I311+I313+I348+I379+I398+I433+I458</f>
        <v>1555656.4198500002</v>
      </c>
      <c r="J3" s="303">
        <f t="shared" si="1"/>
        <v>33944.795119999995</v>
      </c>
      <c r="K3" s="303">
        <f>K5+K31+K39+K48+K57+K151+K166+K187+K201+K212+K217+K232+K246+K253+K281+K294+K311+K313+K348+K379+K398+K433+K458</f>
        <v>855829.08679000009</v>
      </c>
      <c r="L3" s="303">
        <f t="shared" ref="L3:N3" si="2">L5+L31+L39+L48+L57+L151+L166+L187+L201+L212+L217+L232+L246+L253+L281+L294+L311+L313+L348+L379+L398+L433+L458</f>
        <v>521981.08293999999</v>
      </c>
      <c r="M3" s="303">
        <f t="shared" si="2"/>
        <v>56152.620999999999</v>
      </c>
      <c r="N3" s="303">
        <f t="shared" si="2"/>
        <v>87748.834000000003</v>
      </c>
      <c r="O3" s="304">
        <f>(I3/C3)*100</f>
        <v>96.378097354468252</v>
      </c>
      <c r="P3" s="303">
        <f t="shared" ref="P3:U3" si="3">P5+P31+P39+P48+P57+P151+P166+P187+P201+P212+P217+P232+P246+P253+P281+P294+P311+P313+P348+P379+P398+P433</f>
        <v>1532840.76661</v>
      </c>
      <c r="Q3" s="303">
        <f t="shared" si="3"/>
        <v>33944.795119999995</v>
      </c>
      <c r="R3" s="303">
        <f>R5+R31+R39+R48+R57+R151+R166+R187+R201+R212+R217+R232+R246+R253+R281+R294+R311+R313+R348+R379+R398+R433</f>
        <v>850591.10028000001</v>
      </c>
      <c r="S3" s="303">
        <f t="shared" si="3"/>
        <v>506806.51121000008</v>
      </c>
      <c r="T3" s="303">
        <f t="shared" si="3"/>
        <v>55842.119999999995</v>
      </c>
      <c r="U3" s="303">
        <f t="shared" si="3"/>
        <v>85656.239999999991</v>
      </c>
      <c r="V3" s="305">
        <f t="shared" ref="V3:V66" si="4">SUM(P3/I3*100)</f>
        <v>98.533374532520497</v>
      </c>
    </row>
    <row r="4" spans="1:26">
      <c r="A4" s="301"/>
      <c r="B4" s="306"/>
      <c r="C4" s="306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8"/>
      <c r="P4" s="307"/>
      <c r="Q4" s="307"/>
      <c r="R4" s="307"/>
      <c r="S4" s="307"/>
      <c r="T4" s="307"/>
      <c r="U4" s="307"/>
      <c r="V4" s="305" t="e">
        <f t="shared" si="4"/>
        <v>#DIV/0!</v>
      </c>
    </row>
    <row r="5" spans="1:26">
      <c r="A5" s="309">
        <v>1</v>
      </c>
      <c r="B5" s="310" t="s">
        <v>9</v>
      </c>
      <c r="C5" s="311">
        <f>C6+C9+C11+C13+C15+C18+C20+C24+C26+C28</f>
        <v>251234.21999999997</v>
      </c>
      <c r="D5" s="311">
        <f t="shared" ref="D5:N5" si="5">D6+D9+D11+D13+D15+D18+D20+D24+D26+D28</f>
        <v>3000</v>
      </c>
      <c r="E5" s="311">
        <f t="shared" si="5"/>
        <v>163646.84</v>
      </c>
      <c r="F5" s="311">
        <f t="shared" si="5"/>
        <v>8163.76</v>
      </c>
      <c r="G5" s="311">
        <f t="shared" si="5"/>
        <v>3088.76</v>
      </c>
      <c r="H5" s="311">
        <f t="shared" si="5"/>
        <v>73334.86</v>
      </c>
      <c r="I5" s="311">
        <f t="shared" si="5"/>
        <v>165060.37198</v>
      </c>
      <c r="J5" s="311">
        <f t="shared" si="5"/>
        <v>6001.22912</v>
      </c>
      <c r="K5" s="311">
        <f t="shared" si="5"/>
        <v>145567.27259000001</v>
      </c>
      <c r="L5" s="311">
        <f t="shared" si="5"/>
        <v>3033.0362700000001</v>
      </c>
      <c r="M5" s="311">
        <f t="shared" si="5"/>
        <v>2500</v>
      </c>
      <c r="N5" s="311">
        <f t="shared" si="5"/>
        <v>7958.8339999999998</v>
      </c>
      <c r="O5" s="308">
        <f>(I5/C5)*100</f>
        <v>65.699796779276326</v>
      </c>
      <c r="P5" s="312">
        <f>SUM(Q5:U5)</f>
        <v>163402.37881999998</v>
      </c>
      <c r="Q5" s="312">
        <f>SUM(Q6+Q9+Q11+Q13+Q15+Q18+Q20+Q24+Q26+Q28)</f>
        <v>6001.22912</v>
      </c>
      <c r="R5" s="312">
        <f t="shared" ref="R5:U5" si="6">SUM(R6+R9+R11+R13+R15+R18+R20+R24+R26+R28)</f>
        <v>145567.26488</v>
      </c>
      <c r="S5" s="312">
        <f t="shared" si="6"/>
        <v>3467.64482</v>
      </c>
      <c r="T5" s="312">
        <f t="shared" si="6"/>
        <v>2500</v>
      </c>
      <c r="U5" s="312">
        <f t="shared" si="6"/>
        <v>5866.24</v>
      </c>
      <c r="V5" s="305">
        <f t="shared" si="4"/>
        <v>98.995523189417682</v>
      </c>
    </row>
    <row r="6" spans="1:26" s="319" customFormat="1" ht="22.5">
      <c r="A6" s="313" t="s">
        <v>580</v>
      </c>
      <c r="B6" s="314" t="s">
        <v>11</v>
      </c>
      <c r="C6" s="315">
        <f>SUM(D6:H6)</f>
        <v>1250</v>
      </c>
      <c r="D6" s="316">
        <f>D7+D8</f>
        <v>0</v>
      </c>
      <c r="E6" s="316">
        <f t="shared" ref="E6:H6" si="7">E7+E8</f>
        <v>0</v>
      </c>
      <c r="F6" s="316">
        <f t="shared" si="7"/>
        <v>800</v>
      </c>
      <c r="G6" s="316">
        <f t="shared" si="7"/>
        <v>450</v>
      </c>
      <c r="H6" s="316">
        <f t="shared" si="7"/>
        <v>0</v>
      </c>
      <c r="I6" s="317">
        <f>SUM(J6:N6)</f>
        <v>1216.2300299999999</v>
      </c>
      <c r="J6" s="316">
        <f>J7+J8</f>
        <v>0</v>
      </c>
      <c r="K6" s="316">
        <f t="shared" ref="K6:N6" si="8">K7+K8</f>
        <v>478.89375999999999</v>
      </c>
      <c r="L6" s="316">
        <f t="shared" si="8"/>
        <v>287.33627000000001</v>
      </c>
      <c r="M6" s="316">
        <f t="shared" si="8"/>
        <v>450</v>
      </c>
      <c r="N6" s="316">
        <f t="shared" si="8"/>
        <v>0</v>
      </c>
      <c r="O6" s="318">
        <f t="shared" ref="O6:O55" si="9">(I6/C6)*100</f>
        <v>97.298402400000001</v>
      </c>
      <c r="P6" s="317">
        <f>SUM(Q6:U6)</f>
        <v>1216.23</v>
      </c>
      <c r="Q6" s="316">
        <f>Q7+Q8</f>
        <v>0</v>
      </c>
      <c r="R6" s="316">
        <f t="shared" ref="R6:U6" si="10">R7+R8</f>
        <v>478.89</v>
      </c>
      <c r="S6" s="316">
        <f t="shared" si="10"/>
        <v>287.33999999999997</v>
      </c>
      <c r="T6" s="316">
        <f t="shared" si="10"/>
        <v>450</v>
      </c>
      <c r="U6" s="316">
        <f t="shared" si="10"/>
        <v>0</v>
      </c>
      <c r="V6" s="305">
        <f t="shared" si="4"/>
        <v>99.999997533361352</v>
      </c>
    </row>
    <row r="7" spans="1:26" s="325" customFormat="1" ht="22.5">
      <c r="A7" s="301"/>
      <c r="B7" s="320" t="s">
        <v>581</v>
      </c>
      <c r="C7" s="321">
        <f t="shared" ref="C7:C29" si="11">SUM(D7:H7)</f>
        <v>1250</v>
      </c>
      <c r="D7" s="322">
        <v>0</v>
      </c>
      <c r="E7" s="322">
        <v>0</v>
      </c>
      <c r="F7" s="322">
        <v>800</v>
      </c>
      <c r="G7" s="322">
        <v>450</v>
      </c>
      <c r="H7" s="322">
        <v>0</v>
      </c>
      <c r="I7" s="323">
        <f t="shared" ref="I7:I29" si="12">SUM(J7:N7)</f>
        <v>1216.2300299999999</v>
      </c>
      <c r="J7" s="322">
        <v>0</v>
      </c>
      <c r="K7" s="322">
        <v>478.89375999999999</v>
      </c>
      <c r="L7" s="322">
        <v>287.33627000000001</v>
      </c>
      <c r="M7" s="322">
        <v>450</v>
      </c>
      <c r="N7" s="322">
        <v>0</v>
      </c>
      <c r="O7" s="324">
        <f t="shared" si="9"/>
        <v>97.298402400000001</v>
      </c>
      <c r="P7" s="323">
        <f t="shared" ref="P7:P29" si="13">SUM(Q7:U7)</f>
        <v>1216.23</v>
      </c>
      <c r="Q7" s="322">
        <v>0</v>
      </c>
      <c r="R7" s="322">
        <v>478.89</v>
      </c>
      <c r="S7" s="322">
        <v>287.33999999999997</v>
      </c>
      <c r="T7" s="322">
        <v>450</v>
      </c>
      <c r="U7" s="322">
        <v>0</v>
      </c>
      <c r="V7" s="305">
        <f t="shared" si="4"/>
        <v>99.999997533361352</v>
      </c>
      <c r="X7" s="325">
        <v>478.8</v>
      </c>
      <c r="Y7" s="325">
        <v>287.33</v>
      </c>
    </row>
    <row r="8" spans="1:26" s="325" customFormat="1" ht="22.5">
      <c r="A8" s="301"/>
      <c r="B8" s="320" t="s">
        <v>582</v>
      </c>
      <c r="C8" s="321">
        <f t="shared" si="11"/>
        <v>0</v>
      </c>
      <c r="D8" s="322">
        <v>0</v>
      </c>
      <c r="E8" s="322">
        <v>0</v>
      </c>
      <c r="F8" s="322">
        <v>0</v>
      </c>
      <c r="G8" s="322">
        <v>0</v>
      </c>
      <c r="H8" s="322">
        <v>0</v>
      </c>
      <c r="I8" s="323">
        <f t="shared" si="12"/>
        <v>0</v>
      </c>
      <c r="J8" s="322">
        <v>0</v>
      </c>
      <c r="K8" s="322">
        <v>0</v>
      </c>
      <c r="L8" s="322">
        <v>0</v>
      </c>
      <c r="M8" s="322">
        <v>0</v>
      </c>
      <c r="N8" s="322">
        <v>0</v>
      </c>
      <c r="O8" s="324" t="e">
        <f t="shared" si="9"/>
        <v>#DIV/0!</v>
      </c>
      <c r="P8" s="323">
        <f t="shared" si="13"/>
        <v>0</v>
      </c>
      <c r="Q8" s="322">
        <v>0</v>
      </c>
      <c r="R8" s="322">
        <v>0</v>
      </c>
      <c r="S8" s="322">
        <v>0</v>
      </c>
      <c r="T8" s="322">
        <v>0</v>
      </c>
      <c r="U8" s="322">
        <v>0</v>
      </c>
      <c r="V8" s="305" t="e">
        <f t="shared" si="4"/>
        <v>#DIV/0!</v>
      </c>
    </row>
    <row r="9" spans="1:26" s="319" customFormat="1">
      <c r="A9" s="313" t="s">
        <v>12</v>
      </c>
      <c r="B9" s="326" t="s">
        <v>13</v>
      </c>
      <c r="C9" s="327">
        <f t="shared" si="11"/>
        <v>144909.21999999997</v>
      </c>
      <c r="D9" s="316">
        <f>D10</f>
        <v>0</v>
      </c>
      <c r="E9" s="316">
        <f t="shared" ref="E9:H9" si="14">E10</f>
        <v>114446.84</v>
      </c>
      <c r="F9" s="316">
        <f t="shared" si="14"/>
        <v>1913.76</v>
      </c>
      <c r="G9" s="316">
        <f t="shared" si="14"/>
        <v>713.76</v>
      </c>
      <c r="H9" s="316">
        <f t="shared" si="14"/>
        <v>27834.86</v>
      </c>
      <c r="I9" s="317">
        <f t="shared" si="12"/>
        <v>136261.46</v>
      </c>
      <c r="J9" s="316">
        <f>J10</f>
        <v>0</v>
      </c>
      <c r="K9" s="316">
        <f t="shared" ref="K9:N9" si="15">K10</f>
        <v>136261.46</v>
      </c>
      <c r="L9" s="316">
        <f t="shared" si="15"/>
        <v>0</v>
      </c>
      <c r="M9" s="316">
        <f t="shared" si="15"/>
        <v>0</v>
      </c>
      <c r="N9" s="316">
        <f t="shared" si="15"/>
        <v>0</v>
      </c>
      <c r="O9" s="318">
        <f t="shared" si="9"/>
        <v>94.032291389050343</v>
      </c>
      <c r="P9" s="317">
        <f t="shared" si="13"/>
        <v>137637.83833999999</v>
      </c>
      <c r="Q9" s="316">
        <f>Q10</f>
        <v>0</v>
      </c>
      <c r="R9" s="316">
        <f>R10</f>
        <v>136261.46</v>
      </c>
      <c r="S9" s="316">
        <f t="shared" ref="S9:T9" si="16">S10</f>
        <v>1376.37834</v>
      </c>
      <c r="T9" s="316">
        <f t="shared" si="16"/>
        <v>0</v>
      </c>
      <c r="U9" s="316">
        <f>U10</f>
        <v>0</v>
      </c>
      <c r="V9" s="305">
        <f t="shared" si="4"/>
        <v>101.01010097792876</v>
      </c>
    </row>
    <row r="10" spans="1:26" s="325" customFormat="1" ht="33.75">
      <c r="A10" s="301"/>
      <c r="B10" s="328" t="s">
        <v>583</v>
      </c>
      <c r="C10" s="321">
        <f t="shared" si="11"/>
        <v>144909.21999999997</v>
      </c>
      <c r="D10" s="322">
        <v>0</v>
      </c>
      <c r="E10" s="322">
        <v>114446.84</v>
      </c>
      <c r="F10" s="322">
        <v>1913.76</v>
      </c>
      <c r="G10" s="322">
        <v>713.76</v>
      </c>
      <c r="H10" s="322">
        <v>27834.86</v>
      </c>
      <c r="I10" s="323">
        <f t="shared" si="12"/>
        <v>136261.46</v>
      </c>
      <c r="J10" s="322">
        <v>0</v>
      </c>
      <c r="K10" s="322">
        <v>136261.46</v>
      </c>
      <c r="L10" s="322">
        <v>0</v>
      </c>
      <c r="M10" s="322">
        <v>0</v>
      </c>
      <c r="N10" s="322">
        <v>0</v>
      </c>
      <c r="O10" s="324">
        <f t="shared" si="9"/>
        <v>94.032291389050343</v>
      </c>
      <c r="P10" s="323">
        <f>SUM(Q10:U10)</f>
        <v>137637.83833999999</v>
      </c>
      <c r="Q10" s="322">
        <v>0</v>
      </c>
      <c r="R10" s="322">
        <v>136261.46</v>
      </c>
      <c r="S10" s="322">
        <v>1376.37834</v>
      </c>
      <c r="T10" s="322">
        <v>0</v>
      </c>
      <c r="U10" s="322">
        <v>0</v>
      </c>
      <c r="V10" s="305">
        <f t="shared" si="4"/>
        <v>101.01010097792876</v>
      </c>
      <c r="X10" s="325">
        <v>184193.81400000001</v>
      </c>
      <c r="Y10" s="325">
        <f>SUM(42327.41+3718312.04)</f>
        <v>3760639.45</v>
      </c>
      <c r="Z10" s="325">
        <f>SUM(35700+3718312.04)</f>
        <v>3754012.04</v>
      </c>
    </row>
    <row r="11" spans="1:26" s="329" customFormat="1">
      <c r="A11" s="313" t="s">
        <v>584</v>
      </c>
      <c r="B11" s="326" t="s">
        <v>15</v>
      </c>
      <c r="C11" s="315">
        <f t="shared" si="11"/>
        <v>0</v>
      </c>
      <c r="D11" s="316">
        <f>D12</f>
        <v>0</v>
      </c>
      <c r="E11" s="316">
        <f t="shared" ref="E11:H11" si="17">E12</f>
        <v>0</v>
      </c>
      <c r="F11" s="316">
        <f t="shared" si="17"/>
        <v>0</v>
      </c>
      <c r="G11" s="316">
        <f t="shared" si="17"/>
        <v>0</v>
      </c>
      <c r="H11" s="316">
        <f t="shared" si="17"/>
        <v>0</v>
      </c>
      <c r="I11" s="317">
        <f t="shared" si="12"/>
        <v>0</v>
      </c>
      <c r="J11" s="316">
        <f>J12</f>
        <v>0</v>
      </c>
      <c r="K11" s="316">
        <f t="shared" ref="K11:N11" si="18">K12</f>
        <v>0</v>
      </c>
      <c r="L11" s="316">
        <f t="shared" si="18"/>
        <v>0</v>
      </c>
      <c r="M11" s="316">
        <f t="shared" si="18"/>
        <v>0</v>
      </c>
      <c r="N11" s="316">
        <f t="shared" si="18"/>
        <v>0</v>
      </c>
      <c r="O11" s="318"/>
      <c r="P11" s="317">
        <f t="shared" si="13"/>
        <v>0</v>
      </c>
      <c r="Q11" s="316">
        <f>Q12</f>
        <v>0</v>
      </c>
      <c r="R11" s="316">
        <f t="shared" ref="R11:U11" si="19">R12</f>
        <v>0</v>
      </c>
      <c r="S11" s="316">
        <f t="shared" si="19"/>
        <v>0</v>
      </c>
      <c r="T11" s="316">
        <f t="shared" si="19"/>
        <v>0</v>
      </c>
      <c r="U11" s="316">
        <f t="shared" si="19"/>
        <v>0</v>
      </c>
      <c r="V11" s="305" t="e">
        <f t="shared" si="4"/>
        <v>#DIV/0!</v>
      </c>
    </row>
    <row r="12" spans="1:26" ht="22.5">
      <c r="A12" s="301"/>
      <c r="B12" s="328" t="s">
        <v>585</v>
      </c>
      <c r="C12" s="321">
        <f t="shared" si="11"/>
        <v>0</v>
      </c>
      <c r="D12" s="322">
        <v>0</v>
      </c>
      <c r="E12" s="322">
        <v>0</v>
      </c>
      <c r="F12" s="322">
        <v>0</v>
      </c>
      <c r="G12" s="322">
        <v>0</v>
      </c>
      <c r="H12" s="322">
        <v>0</v>
      </c>
      <c r="I12" s="323">
        <f t="shared" si="12"/>
        <v>0</v>
      </c>
      <c r="J12" s="322">
        <v>0</v>
      </c>
      <c r="K12" s="322">
        <v>0</v>
      </c>
      <c r="L12" s="322"/>
      <c r="M12" s="322"/>
      <c r="N12" s="322"/>
      <c r="O12" s="324"/>
      <c r="P12" s="323">
        <f t="shared" si="13"/>
        <v>0</v>
      </c>
      <c r="Q12" s="322">
        <v>0</v>
      </c>
      <c r="R12" s="322">
        <v>0</v>
      </c>
      <c r="S12" s="322">
        <v>0</v>
      </c>
      <c r="T12" s="322">
        <v>0</v>
      </c>
      <c r="U12" s="322">
        <v>0</v>
      </c>
      <c r="V12" s="305" t="e">
        <f t="shared" si="4"/>
        <v>#DIV/0!</v>
      </c>
      <c r="Y12" s="298">
        <v>120</v>
      </c>
      <c r="Z12" s="298">
        <v>120</v>
      </c>
    </row>
    <row r="13" spans="1:26" s="329" customFormat="1" ht="22.5">
      <c r="A13" s="313" t="s">
        <v>586</v>
      </c>
      <c r="B13" s="326" t="s">
        <v>17</v>
      </c>
      <c r="C13" s="315">
        <f t="shared" si="11"/>
        <v>0</v>
      </c>
      <c r="D13" s="316">
        <f>D14</f>
        <v>0</v>
      </c>
      <c r="E13" s="316">
        <f t="shared" ref="E13:H13" si="20">E14</f>
        <v>0</v>
      </c>
      <c r="F13" s="316">
        <f t="shared" si="20"/>
        <v>0</v>
      </c>
      <c r="G13" s="316">
        <f t="shared" si="20"/>
        <v>0</v>
      </c>
      <c r="H13" s="316">
        <f t="shared" si="20"/>
        <v>0</v>
      </c>
      <c r="I13" s="317">
        <f t="shared" si="12"/>
        <v>0</v>
      </c>
      <c r="J13" s="316">
        <f>J14</f>
        <v>0</v>
      </c>
      <c r="K13" s="316">
        <f t="shared" ref="K13:N13" si="21">K14</f>
        <v>0</v>
      </c>
      <c r="L13" s="316">
        <f t="shared" si="21"/>
        <v>0</v>
      </c>
      <c r="M13" s="316">
        <f t="shared" si="21"/>
        <v>0</v>
      </c>
      <c r="N13" s="316">
        <f t="shared" si="21"/>
        <v>0</v>
      </c>
      <c r="O13" s="318"/>
      <c r="P13" s="317">
        <f t="shared" si="13"/>
        <v>0</v>
      </c>
      <c r="Q13" s="316">
        <f>Q14</f>
        <v>0</v>
      </c>
      <c r="R13" s="316">
        <f t="shared" ref="R13:U13" si="22">R14</f>
        <v>0</v>
      </c>
      <c r="S13" s="316">
        <f t="shared" si="22"/>
        <v>0</v>
      </c>
      <c r="T13" s="316">
        <f t="shared" si="22"/>
        <v>0</v>
      </c>
      <c r="U13" s="316">
        <f t="shared" si="22"/>
        <v>0</v>
      </c>
      <c r="V13" s="305" t="e">
        <f t="shared" si="4"/>
        <v>#DIV/0!</v>
      </c>
    </row>
    <row r="14" spans="1:26" ht="22.5">
      <c r="A14" s="301"/>
      <c r="B14" s="328" t="s">
        <v>587</v>
      </c>
      <c r="C14" s="321">
        <f t="shared" si="11"/>
        <v>0</v>
      </c>
      <c r="D14" s="322">
        <v>0</v>
      </c>
      <c r="E14" s="322">
        <v>0</v>
      </c>
      <c r="F14" s="322">
        <v>0</v>
      </c>
      <c r="G14" s="322">
        <v>0</v>
      </c>
      <c r="H14" s="322">
        <v>0</v>
      </c>
      <c r="I14" s="323">
        <f t="shared" si="12"/>
        <v>0</v>
      </c>
      <c r="J14" s="322">
        <v>0</v>
      </c>
      <c r="K14" s="322">
        <v>0</v>
      </c>
      <c r="L14" s="322">
        <v>0</v>
      </c>
      <c r="M14" s="322">
        <v>0</v>
      </c>
      <c r="N14" s="322">
        <v>0</v>
      </c>
      <c r="O14" s="324"/>
      <c r="P14" s="323">
        <f t="shared" si="13"/>
        <v>0</v>
      </c>
      <c r="Q14" s="322">
        <v>0</v>
      </c>
      <c r="R14" s="322">
        <v>0</v>
      </c>
      <c r="S14" s="322">
        <v>0</v>
      </c>
      <c r="T14" s="322">
        <v>0</v>
      </c>
      <c r="U14" s="322">
        <v>0</v>
      </c>
      <c r="V14" s="305" t="e">
        <f t="shared" si="4"/>
        <v>#DIV/0!</v>
      </c>
    </row>
    <row r="15" spans="1:26" s="329" customFormat="1">
      <c r="A15" s="313" t="s">
        <v>588</v>
      </c>
      <c r="B15" s="326" t="s">
        <v>19</v>
      </c>
      <c r="C15" s="315">
        <f t="shared" si="11"/>
        <v>38650</v>
      </c>
      <c r="D15" s="316">
        <f>D16+D17</f>
        <v>0</v>
      </c>
      <c r="E15" s="316">
        <f t="shared" ref="E15:H15" si="23">E16+E17</f>
        <v>20000</v>
      </c>
      <c r="F15" s="316">
        <f t="shared" si="23"/>
        <v>1000</v>
      </c>
      <c r="G15" s="316">
        <f t="shared" si="23"/>
        <v>650</v>
      </c>
      <c r="H15" s="316">
        <f t="shared" si="23"/>
        <v>17000</v>
      </c>
      <c r="I15" s="317">
        <f t="shared" si="12"/>
        <v>13782.61795</v>
      </c>
      <c r="J15" s="316">
        <f>J16+J17</f>
        <v>0</v>
      </c>
      <c r="K15" s="316">
        <f t="shared" ref="K15:N15" si="24">K16+K17</f>
        <v>4673.78395</v>
      </c>
      <c r="L15" s="316">
        <f t="shared" si="24"/>
        <v>1000</v>
      </c>
      <c r="M15" s="316">
        <f t="shared" si="24"/>
        <v>150</v>
      </c>
      <c r="N15" s="316">
        <f t="shared" si="24"/>
        <v>7958.8339999999998</v>
      </c>
      <c r="O15" s="318">
        <f t="shared" si="9"/>
        <v>35.660072315653295</v>
      </c>
      <c r="P15" s="317">
        <f t="shared" si="13"/>
        <v>10748.24648</v>
      </c>
      <c r="Q15" s="316">
        <f>Q16+Q17</f>
        <v>0</v>
      </c>
      <c r="R15" s="316">
        <f t="shared" ref="R15:U15" si="25">R16+R17</f>
        <v>4673.78</v>
      </c>
      <c r="S15" s="316">
        <f t="shared" si="25"/>
        <v>58.226480000000002</v>
      </c>
      <c r="T15" s="316">
        <f t="shared" si="25"/>
        <v>150</v>
      </c>
      <c r="U15" s="316">
        <f t="shared" si="25"/>
        <v>5866.24</v>
      </c>
      <c r="V15" s="305">
        <f t="shared" si="4"/>
        <v>77.984070363061903</v>
      </c>
    </row>
    <row r="16" spans="1:26" ht="22.5">
      <c r="A16" s="301"/>
      <c r="B16" s="328" t="s">
        <v>589</v>
      </c>
      <c r="C16" s="321">
        <f t="shared" si="11"/>
        <v>17000</v>
      </c>
      <c r="D16" s="322">
        <v>0</v>
      </c>
      <c r="E16" s="322">
        <v>0</v>
      </c>
      <c r="F16" s="322">
        <v>0</v>
      </c>
      <c r="G16" s="322">
        <v>0</v>
      </c>
      <c r="H16" s="322">
        <v>17000</v>
      </c>
      <c r="I16" s="323">
        <f t="shared" si="12"/>
        <v>7958.8339999999998</v>
      </c>
      <c r="J16" s="322">
        <v>0</v>
      </c>
      <c r="K16" s="322">
        <v>0</v>
      </c>
      <c r="L16" s="322">
        <v>0</v>
      </c>
      <c r="M16" s="322">
        <v>0</v>
      </c>
      <c r="N16" s="322">
        <v>7958.8339999999998</v>
      </c>
      <c r="O16" s="324">
        <f t="shared" si="9"/>
        <v>46.81667058823529</v>
      </c>
      <c r="P16" s="323">
        <f t="shared" si="13"/>
        <v>5866.24</v>
      </c>
      <c r="Q16" s="322">
        <v>0</v>
      </c>
      <c r="R16" s="322">
        <v>0</v>
      </c>
      <c r="S16" s="322">
        <v>0</v>
      </c>
      <c r="T16" s="322">
        <v>0</v>
      </c>
      <c r="U16" s="322">
        <v>5866.24</v>
      </c>
      <c r="V16" s="305">
        <f t="shared" si="4"/>
        <v>73.707279232108618</v>
      </c>
    </row>
    <row r="17" spans="1:26" ht="22.5">
      <c r="A17" s="301"/>
      <c r="B17" s="328" t="s">
        <v>590</v>
      </c>
      <c r="C17" s="321">
        <f t="shared" si="11"/>
        <v>21650</v>
      </c>
      <c r="D17" s="322">
        <v>0</v>
      </c>
      <c r="E17" s="322">
        <v>20000</v>
      </c>
      <c r="F17" s="322">
        <v>1000</v>
      </c>
      <c r="G17" s="322">
        <v>650</v>
      </c>
      <c r="H17" s="322">
        <v>0</v>
      </c>
      <c r="I17" s="323">
        <f t="shared" si="12"/>
        <v>5823.78395</v>
      </c>
      <c r="J17" s="322">
        <v>0</v>
      </c>
      <c r="K17" s="322">
        <v>4673.78395</v>
      </c>
      <c r="L17" s="322">
        <v>1000</v>
      </c>
      <c r="M17" s="322">
        <v>150</v>
      </c>
      <c r="N17" s="322">
        <v>0</v>
      </c>
      <c r="O17" s="324">
        <f t="shared" si="9"/>
        <v>26.899694919168592</v>
      </c>
      <c r="P17" s="323">
        <f t="shared" si="13"/>
        <v>4882.00648</v>
      </c>
      <c r="Q17" s="322">
        <v>0</v>
      </c>
      <c r="R17" s="322">
        <v>4673.78</v>
      </c>
      <c r="S17" s="322">
        <v>58.226480000000002</v>
      </c>
      <c r="T17" s="322">
        <v>150</v>
      </c>
      <c r="U17" s="322">
        <v>0</v>
      </c>
      <c r="V17" s="305">
        <f t="shared" si="4"/>
        <v>83.828770468039082</v>
      </c>
      <c r="X17" s="298">
        <v>4673.7830000000004</v>
      </c>
      <c r="Y17" s="298">
        <v>1000</v>
      </c>
      <c r="Z17" s="298">
        <v>58.225999999999999</v>
      </c>
    </row>
    <row r="18" spans="1:26" s="329" customFormat="1">
      <c r="A18" s="313" t="s">
        <v>591</v>
      </c>
      <c r="B18" s="326" t="s">
        <v>21</v>
      </c>
      <c r="C18" s="315">
        <f t="shared" si="11"/>
        <v>8475</v>
      </c>
      <c r="D18" s="316">
        <f>D19</f>
        <v>3000</v>
      </c>
      <c r="E18" s="316">
        <f t="shared" ref="E18:H18" si="26">E19</f>
        <v>1700</v>
      </c>
      <c r="F18" s="316">
        <f t="shared" si="26"/>
        <v>2500</v>
      </c>
      <c r="G18" s="316">
        <f t="shared" si="26"/>
        <v>1275</v>
      </c>
      <c r="H18" s="316">
        <f t="shared" si="26"/>
        <v>0</v>
      </c>
      <c r="I18" s="317">
        <f t="shared" si="12"/>
        <v>13800.064</v>
      </c>
      <c r="J18" s="316">
        <f>J19</f>
        <v>6001.22912</v>
      </c>
      <c r="K18" s="316">
        <f t="shared" ref="K18:N18" si="27">K19</f>
        <v>4153.1348799999996</v>
      </c>
      <c r="L18" s="316">
        <f t="shared" si="27"/>
        <v>1745.7</v>
      </c>
      <c r="M18" s="316">
        <f t="shared" si="27"/>
        <v>1900</v>
      </c>
      <c r="N18" s="316">
        <f t="shared" si="27"/>
        <v>0</v>
      </c>
      <c r="O18" s="318">
        <f t="shared" si="9"/>
        <v>162.83261356932152</v>
      </c>
      <c r="P18" s="317">
        <f t="shared" si="13"/>
        <v>13800.064</v>
      </c>
      <c r="Q18" s="316">
        <f>Q19</f>
        <v>6001.22912</v>
      </c>
      <c r="R18" s="316">
        <f t="shared" ref="R18:U18" si="28">R19</f>
        <v>4153.1348799999996</v>
      </c>
      <c r="S18" s="316">
        <f t="shared" si="28"/>
        <v>1745.7</v>
      </c>
      <c r="T18" s="316">
        <f t="shared" si="28"/>
        <v>1900</v>
      </c>
      <c r="U18" s="316">
        <f t="shared" si="28"/>
        <v>0</v>
      </c>
      <c r="V18" s="305">
        <f t="shared" si="4"/>
        <v>100</v>
      </c>
    </row>
    <row r="19" spans="1:26" ht="33.75">
      <c r="A19" s="301"/>
      <c r="B19" s="328" t="s">
        <v>592</v>
      </c>
      <c r="C19" s="321">
        <f t="shared" si="11"/>
        <v>8475</v>
      </c>
      <c r="D19" s="322">
        <v>3000</v>
      </c>
      <c r="E19" s="322">
        <v>1700</v>
      </c>
      <c r="F19" s="322">
        <v>2500</v>
      </c>
      <c r="G19" s="322">
        <v>1275</v>
      </c>
      <c r="H19" s="322">
        <v>0</v>
      </c>
      <c r="I19" s="323">
        <f t="shared" ref="I19" si="29">SUM(J19:N19)</f>
        <v>13800.064</v>
      </c>
      <c r="J19" s="322">
        <v>6001.22912</v>
      </c>
      <c r="K19" s="322">
        <v>4153.1348799999996</v>
      </c>
      <c r="L19" s="322">
        <v>1745.7</v>
      </c>
      <c r="M19" s="322">
        <v>1900</v>
      </c>
      <c r="N19" s="322">
        <v>0</v>
      </c>
      <c r="O19" s="324">
        <f t="shared" si="9"/>
        <v>162.83261356932152</v>
      </c>
      <c r="P19" s="323">
        <f t="shared" ref="P19" si="30">SUM(Q19:U19)</f>
        <v>13800.064</v>
      </c>
      <c r="Q19" s="322">
        <v>6001.22912</v>
      </c>
      <c r="R19" s="322">
        <v>4153.1348799999996</v>
      </c>
      <c r="S19" s="322">
        <v>1745.7</v>
      </c>
      <c r="T19" s="322">
        <v>1900</v>
      </c>
      <c r="U19" s="322">
        <v>0</v>
      </c>
      <c r="V19" s="305">
        <f t="shared" si="4"/>
        <v>100</v>
      </c>
      <c r="X19" s="298">
        <v>3642.99</v>
      </c>
      <c r="Y19" s="298">
        <v>3642.99</v>
      </c>
      <c r="Z19" s="298">
        <v>3642.99</v>
      </c>
    </row>
    <row r="20" spans="1:26" s="329" customFormat="1">
      <c r="A20" s="313" t="s">
        <v>593</v>
      </c>
      <c r="B20" s="326" t="s">
        <v>23</v>
      </c>
      <c r="C20" s="315">
        <f t="shared" si="11"/>
        <v>11600</v>
      </c>
      <c r="D20" s="316">
        <f>D21+D22+D23</f>
        <v>0</v>
      </c>
      <c r="E20" s="316">
        <f t="shared" ref="E20:H20" si="31">E21+E22+E23</f>
        <v>10500</v>
      </c>
      <c r="F20" s="316">
        <f t="shared" si="31"/>
        <v>1100</v>
      </c>
      <c r="G20" s="316">
        <f t="shared" si="31"/>
        <v>0</v>
      </c>
      <c r="H20" s="316">
        <f t="shared" si="31"/>
        <v>0</v>
      </c>
      <c r="I20" s="317">
        <f t="shared" si="12"/>
        <v>0</v>
      </c>
      <c r="J20" s="316">
        <f>J21+J22+J23</f>
        <v>0</v>
      </c>
      <c r="K20" s="316">
        <f t="shared" ref="K20:N20" si="32">K21+K22+K23</f>
        <v>0</v>
      </c>
      <c r="L20" s="316">
        <f t="shared" si="32"/>
        <v>0</v>
      </c>
      <c r="M20" s="316">
        <f t="shared" si="32"/>
        <v>0</v>
      </c>
      <c r="N20" s="316">
        <f t="shared" si="32"/>
        <v>0</v>
      </c>
      <c r="O20" s="318">
        <f t="shared" si="9"/>
        <v>0</v>
      </c>
      <c r="P20" s="317">
        <f t="shared" si="13"/>
        <v>0</v>
      </c>
      <c r="Q20" s="316">
        <f>Q21+Q22+Q23</f>
        <v>0</v>
      </c>
      <c r="R20" s="316">
        <f t="shared" ref="R20:U20" si="33">R21+R22+R23</f>
        <v>0</v>
      </c>
      <c r="S20" s="316">
        <f t="shared" si="33"/>
        <v>0</v>
      </c>
      <c r="T20" s="316">
        <f t="shared" si="33"/>
        <v>0</v>
      </c>
      <c r="U20" s="316">
        <f t="shared" si="33"/>
        <v>0</v>
      </c>
      <c r="V20" s="305" t="e">
        <f t="shared" si="4"/>
        <v>#DIV/0!</v>
      </c>
    </row>
    <row r="21" spans="1:26" ht="33.75">
      <c r="A21" s="301"/>
      <c r="B21" s="328" t="s">
        <v>594</v>
      </c>
      <c r="C21" s="321">
        <f t="shared" si="11"/>
        <v>0</v>
      </c>
      <c r="D21" s="322">
        <v>0</v>
      </c>
      <c r="E21" s="322">
        <v>0</v>
      </c>
      <c r="F21" s="322">
        <v>0</v>
      </c>
      <c r="G21" s="322">
        <v>0</v>
      </c>
      <c r="H21" s="322">
        <v>0</v>
      </c>
      <c r="I21" s="323">
        <f t="shared" si="12"/>
        <v>0</v>
      </c>
      <c r="J21" s="322">
        <v>0</v>
      </c>
      <c r="K21" s="322">
        <v>0</v>
      </c>
      <c r="L21" s="322">
        <v>0</v>
      </c>
      <c r="M21" s="322">
        <v>0</v>
      </c>
      <c r="N21" s="322">
        <v>0</v>
      </c>
      <c r="O21" s="324"/>
      <c r="P21" s="323">
        <f t="shared" si="13"/>
        <v>0</v>
      </c>
      <c r="Q21" s="322">
        <v>0</v>
      </c>
      <c r="R21" s="322">
        <v>0</v>
      </c>
      <c r="S21" s="322">
        <v>0</v>
      </c>
      <c r="T21" s="322">
        <v>0</v>
      </c>
      <c r="U21" s="322">
        <v>0</v>
      </c>
      <c r="V21" s="305" t="e">
        <f t="shared" si="4"/>
        <v>#DIV/0!</v>
      </c>
    </row>
    <row r="22" spans="1:26" ht="22.5">
      <c r="A22" s="301"/>
      <c r="B22" s="328" t="s">
        <v>595</v>
      </c>
      <c r="C22" s="321">
        <f t="shared" si="11"/>
        <v>1100</v>
      </c>
      <c r="D22" s="322">
        <v>0</v>
      </c>
      <c r="E22" s="322">
        <v>0</v>
      </c>
      <c r="F22" s="322">
        <v>1100</v>
      </c>
      <c r="G22" s="322">
        <v>0</v>
      </c>
      <c r="H22" s="322">
        <v>0</v>
      </c>
      <c r="I22" s="323">
        <f t="shared" si="12"/>
        <v>0</v>
      </c>
      <c r="J22" s="322">
        <v>0</v>
      </c>
      <c r="K22" s="322">
        <v>0</v>
      </c>
      <c r="L22" s="322">
        <v>0</v>
      </c>
      <c r="M22" s="322">
        <v>0</v>
      </c>
      <c r="N22" s="322">
        <v>0</v>
      </c>
      <c r="O22" s="324">
        <f t="shared" si="9"/>
        <v>0</v>
      </c>
      <c r="P22" s="323">
        <f t="shared" si="13"/>
        <v>0</v>
      </c>
      <c r="Q22" s="322">
        <v>0</v>
      </c>
      <c r="R22" s="322">
        <v>0</v>
      </c>
      <c r="S22" s="322">
        <v>0</v>
      </c>
      <c r="T22" s="322">
        <v>0</v>
      </c>
      <c r="U22" s="322">
        <v>0</v>
      </c>
      <c r="V22" s="305" t="e">
        <f t="shared" si="4"/>
        <v>#DIV/0!</v>
      </c>
    </row>
    <row r="23" spans="1:26" ht="22.5">
      <c r="A23" s="301"/>
      <c r="B23" s="328" t="s">
        <v>596</v>
      </c>
      <c r="C23" s="321">
        <f t="shared" si="11"/>
        <v>10500</v>
      </c>
      <c r="D23" s="322">
        <v>0</v>
      </c>
      <c r="E23" s="322">
        <v>10500</v>
      </c>
      <c r="F23" s="322">
        <v>0</v>
      </c>
      <c r="G23" s="322">
        <v>0</v>
      </c>
      <c r="H23" s="322">
        <v>0</v>
      </c>
      <c r="I23" s="323">
        <f t="shared" si="12"/>
        <v>0</v>
      </c>
      <c r="J23" s="322">
        <v>0</v>
      </c>
      <c r="K23" s="322">
        <v>0</v>
      </c>
      <c r="L23" s="322">
        <v>0</v>
      </c>
      <c r="M23" s="322">
        <v>0</v>
      </c>
      <c r="N23" s="322">
        <v>0</v>
      </c>
      <c r="O23" s="324">
        <f t="shared" si="9"/>
        <v>0</v>
      </c>
      <c r="P23" s="323">
        <f t="shared" si="13"/>
        <v>0</v>
      </c>
      <c r="Q23" s="322">
        <v>0</v>
      </c>
      <c r="R23" s="322">
        <v>0</v>
      </c>
      <c r="S23" s="322">
        <v>0</v>
      </c>
      <c r="T23" s="322">
        <v>0</v>
      </c>
      <c r="U23" s="322">
        <v>0</v>
      </c>
      <c r="V23" s="305" t="e">
        <f t="shared" si="4"/>
        <v>#DIV/0!</v>
      </c>
    </row>
    <row r="24" spans="1:26" s="329" customFormat="1">
      <c r="A24" s="313" t="s">
        <v>597</v>
      </c>
      <c r="B24" s="326" t="s">
        <v>25</v>
      </c>
      <c r="C24" s="315">
        <f t="shared" si="11"/>
        <v>0</v>
      </c>
      <c r="D24" s="316">
        <f>D25</f>
        <v>0</v>
      </c>
      <c r="E24" s="316">
        <f t="shared" ref="E24:H24" si="34">E25</f>
        <v>0</v>
      </c>
      <c r="F24" s="316">
        <f t="shared" si="34"/>
        <v>0</v>
      </c>
      <c r="G24" s="316">
        <f t="shared" si="34"/>
        <v>0</v>
      </c>
      <c r="H24" s="316">
        <f t="shared" si="34"/>
        <v>0</v>
      </c>
      <c r="I24" s="317">
        <f t="shared" si="12"/>
        <v>0</v>
      </c>
      <c r="J24" s="316">
        <f>J25</f>
        <v>0</v>
      </c>
      <c r="K24" s="316">
        <f t="shared" ref="K24:N24" si="35">K25</f>
        <v>0</v>
      </c>
      <c r="L24" s="316">
        <f t="shared" si="35"/>
        <v>0</v>
      </c>
      <c r="M24" s="316">
        <f t="shared" si="35"/>
        <v>0</v>
      </c>
      <c r="N24" s="316">
        <f t="shared" si="35"/>
        <v>0</v>
      </c>
      <c r="O24" s="318"/>
      <c r="P24" s="317">
        <f t="shared" si="13"/>
        <v>0</v>
      </c>
      <c r="Q24" s="316">
        <f>Q25</f>
        <v>0</v>
      </c>
      <c r="R24" s="316">
        <f t="shared" ref="R24:U24" si="36">R25</f>
        <v>0</v>
      </c>
      <c r="S24" s="316">
        <f t="shared" si="36"/>
        <v>0</v>
      </c>
      <c r="T24" s="316">
        <f t="shared" si="36"/>
        <v>0</v>
      </c>
      <c r="U24" s="316">
        <f t="shared" si="36"/>
        <v>0</v>
      </c>
      <c r="V24" s="305" t="e">
        <f t="shared" si="4"/>
        <v>#DIV/0!</v>
      </c>
    </row>
    <row r="25" spans="1:26">
      <c r="A25" s="301"/>
      <c r="B25" s="328" t="s">
        <v>598</v>
      </c>
      <c r="C25" s="321">
        <f t="shared" si="11"/>
        <v>0</v>
      </c>
      <c r="D25" s="322">
        <v>0</v>
      </c>
      <c r="E25" s="322">
        <v>0</v>
      </c>
      <c r="F25" s="322">
        <v>0</v>
      </c>
      <c r="G25" s="322">
        <v>0</v>
      </c>
      <c r="H25" s="322">
        <v>0</v>
      </c>
      <c r="I25" s="323">
        <f t="shared" si="12"/>
        <v>0</v>
      </c>
      <c r="J25" s="322">
        <v>0</v>
      </c>
      <c r="K25" s="322">
        <v>0</v>
      </c>
      <c r="L25" s="322">
        <v>0</v>
      </c>
      <c r="M25" s="322">
        <v>0</v>
      </c>
      <c r="N25" s="322">
        <v>0</v>
      </c>
      <c r="O25" s="324"/>
      <c r="P25" s="323">
        <f t="shared" si="13"/>
        <v>0</v>
      </c>
      <c r="Q25" s="322">
        <v>0</v>
      </c>
      <c r="R25" s="322">
        <v>0</v>
      </c>
      <c r="S25" s="322">
        <v>0</v>
      </c>
      <c r="T25" s="322">
        <v>0</v>
      </c>
      <c r="U25" s="322">
        <v>0</v>
      </c>
      <c r="V25" s="305" t="e">
        <f t="shared" si="4"/>
        <v>#DIV/0!</v>
      </c>
    </row>
    <row r="26" spans="1:26" s="329" customFormat="1">
      <c r="A26" s="313" t="s">
        <v>599</v>
      </c>
      <c r="B26" s="326" t="s">
        <v>27</v>
      </c>
      <c r="C26" s="315">
        <f t="shared" si="11"/>
        <v>46350</v>
      </c>
      <c r="D26" s="316">
        <f>D27</f>
        <v>0</v>
      </c>
      <c r="E26" s="316">
        <f t="shared" ref="E26:H26" si="37">E27</f>
        <v>17000</v>
      </c>
      <c r="F26" s="316">
        <f t="shared" si="37"/>
        <v>850</v>
      </c>
      <c r="G26" s="316">
        <f t="shared" si="37"/>
        <v>0</v>
      </c>
      <c r="H26" s="316">
        <f t="shared" si="37"/>
        <v>28500</v>
      </c>
      <c r="I26" s="317">
        <f t="shared" si="12"/>
        <v>0</v>
      </c>
      <c r="J26" s="316">
        <f>J27</f>
        <v>0</v>
      </c>
      <c r="K26" s="316">
        <f t="shared" ref="K26:N26" si="38">K27</f>
        <v>0</v>
      </c>
      <c r="L26" s="316">
        <f t="shared" si="38"/>
        <v>0</v>
      </c>
      <c r="M26" s="316">
        <f t="shared" si="38"/>
        <v>0</v>
      </c>
      <c r="N26" s="316">
        <f t="shared" si="38"/>
        <v>0</v>
      </c>
      <c r="O26" s="318">
        <f t="shared" si="9"/>
        <v>0</v>
      </c>
      <c r="P26" s="317">
        <f t="shared" si="13"/>
        <v>0</v>
      </c>
      <c r="Q26" s="316">
        <f>Q27</f>
        <v>0</v>
      </c>
      <c r="R26" s="316">
        <f t="shared" ref="R26:U26" si="39">R27</f>
        <v>0</v>
      </c>
      <c r="S26" s="316">
        <f t="shared" si="39"/>
        <v>0</v>
      </c>
      <c r="T26" s="316">
        <f t="shared" si="39"/>
        <v>0</v>
      </c>
      <c r="U26" s="316">
        <f t="shared" si="39"/>
        <v>0</v>
      </c>
      <c r="V26" s="305" t="e">
        <f t="shared" si="4"/>
        <v>#DIV/0!</v>
      </c>
    </row>
    <row r="27" spans="1:26" ht="22.5">
      <c r="A27" s="301"/>
      <c r="B27" s="328" t="s">
        <v>600</v>
      </c>
      <c r="C27" s="321">
        <f t="shared" si="11"/>
        <v>46350</v>
      </c>
      <c r="D27" s="322">
        <v>0</v>
      </c>
      <c r="E27" s="322">
        <v>17000</v>
      </c>
      <c r="F27" s="322">
        <v>850</v>
      </c>
      <c r="G27" s="322">
        <v>0</v>
      </c>
      <c r="H27" s="322">
        <v>28500</v>
      </c>
      <c r="I27" s="323">
        <f t="shared" si="12"/>
        <v>0</v>
      </c>
      <c r="J27" s="322">
        <v>0</v>
      </c>
      <c r="K27" s="322">
        <v>0</v>
      </c>
      <c r="L27" s="322">
        <v>0</v>
      </c>
      <c r="M27" s="322">
        <v>0</v>
      </c>
      <c r="N27" s="322">
        <v>0</v>
      </c>
      <c r="O27" s="324">
        <f t="shared" si="9"/>
        <v>0</v>
      </c>
      <c r="P27" s="323">
        <f t="shared" si="13"/>
        <v>0</v>
      </c>
      <c r="Q27" s="322">
        <v>0</v>
      </c>
      <c r="R27" s="322">
        <v>0</v>
      </c>
      <c r="S27" s="322">
        <v>0</v>
      </c>
      <c r="T27" s="322">
        <v>0</v>
      </c>
      <c r="U27" s="322">
        <v>0</v>
      </c>
      <c r="V27" s="305" t="e">
        <f t="shared" si="4"/>
        <v>#DIV/0!</v>
      </c>
    </row>
    <row r="28" spans="1:26" s="329" customFormat="1">
      <c r="A28" s="313" t="s">
        <v>601</v>
      </c>
      <c r="B28" s="326" t="s">
        <v>29</v>
      </c>
      <c r="C28" s="315">
        <f t="shared" si="11"/>
        <v>0</v>
      </c>
      <c r="D28" s="316">
        <f>D29</f>
        <v>0</v>
      </c>
      <c r="E28" s="316">
        <f t="shared" ref="E28:H28" si="40">E29</f>
        <v>0</v>
      </c>
      <c r="F28" s="316">
        <f t="shared" si="40"/>
        <v>0</v>
      </c>
      <c r="G28" s="316">
        <f t="shared" si="40"/>
        <v>0</v>
      </c>
      <c r="H28" s="316">
        <f t="shared" si="40"/>
        <v>0</v>
      </c>
      <c r="I28" s="317">
        <f t="shared" si="12"/>
        <v>0</v>
      </c>
      <c r="J28" s="316">
        <f>J29</f>
        <v>0</v>
      </c>
      <c r="K28" s="316">
        <f t="shared" ref="K28:N28" si="41">K29</f>
        <v>0</v>
      </c>
      <c r="L28" s="316">
        <f t="shared" si="41"/>
        <v>0</v>
      </c>
      <c r="M28" s="316">
        <f t="shared" si="41"/>
        <v>0</v>
      </c>
      <c r="N28" s="316">
        <f t="shared" si="41"/>
        <v>0</v>
      </c>
      <c r="O28" s="318"/>
      <c r="P28" s="317">
        <f t="shared" si="13"/>
        <v>0</v>
      </c>
      <c r="Q28" s="316">
        <f>Q29</f>
        <v>0</v>
      </c>
      <c r="R28" s="316">
        <f t="shared" ref="R28:U28" si="42">R29</f>
        <v>0</v>
      </c>
      <c r="S28" s="316">
        <f t="shared" si="42"/>
        <v>0</v>
      </c>
      <c r="T28" s="316">
        <f t="shared" si="42"/>
        <v>0</v>
      </c>
      <c r="U28" s="316">
        <f t="shared" si="42"/>
        <v>0</v>
      </c>
      <c r="V28" s="305" t="e">
        <f t="shared" si="4"/>
        <v>#DIV/0!</v>
      </c>
    </row>
    <row r="29" spans="1:26" ht="22.5">
      <c r="A29" s="301"/>
      <c r="B29" s="328" t="s">
        <v>602</v>
      </c>
      <c r="C29" s="321">
        <f t="shared" si="11"/>
        <v>0</v>
      </c>
      <c r="D29" s="322">
        <v>0</v>
      </c>
      <c r="E29" s="322">
        <v>0</v>
      </c>
      <c r="F29" s="322">
        <v>0</v>
      </c>
      <c r="G29" s="322">
        <v>0</v>
      </c>
      <c r="H29" s="322">
        <v>0</v>
      </c>
      <c r="I29" s="323">
        <f t="shared" si="12"/>
        <v>0</v>
      </c>
      <c r="J29" s="322">
        <v>0</v>
      </c>
      <c r="K29" s="322">
        <v>0</v>
      </c>
      <c r="L29" s="322">
        <v>0</v>
      </c>
      <c r="M29" s="322">
        <v>0</v>
      </c>
      <c r="N29" s="322">
        <v>0</v>
      </c>
      <c r="O29" s="324"/>
      <c r="P29" s="323">
        <f t="shared" si="13"/>
        <v>0</v>
      </c>
      <c r="Q29" s="322">
        <v>0</v>
      </c>
      <c r="R29" s="322">
        <v>0</v>
      </c>
      <c r="S29" s="322">
        <v>0</v>
      </c>
      <c r="T29" s="322">
        <v>0</v>
      </c>
      <c r="U29" s="322">
        <v>0</v>
      </c>
      <c r="V29" s="305" t="e">
        <f t="shared" si="4"/>
        <v>#DIV/0!</v>
      </c>
    </row>
    <row r="30" spans="1:26" hidden="1">
      <c r="A30" s="301">
        <v>2</v>
      </c>
      <c r="B30" s="310" t="s">
        <v>13</v>
      </c>
      <c r="C30" s="311"/>
      <c r="D30" s="312"/>
      <c r="E30" s="312"/>
      <c r="F30" s="312"/>
      <c r="G30" s="312"/>
      <c r="H30" s="312"/>
      <c r="I30" s="312"/>
      <c r="J30" s="312"/>
      <c r="K30" s="312"/>
      <c r="L30" s="312"/>
      <c r="M30" s="312"/>
      <c r="N30" s="312"/>
      <c r="O30" s="324"/>
      <c r="P30" s="312"/>
      <c r="Q30" s="312"/>
      <c r="R30" s="312"/>
      <c r="S30" s="312"/>
      <c r="T30" s="312"/>
      <c r="U30" s="312"/>
      <c r="V30" s="305" t="e">
        <f t="shared" si="4"/>
        <v>#DIV/0!</v>
      </c>
    </row>
    <row r="31" spans="1:26" ht="21" hidden="1">
      <c r="A31" s="309">
        <v>3</v>
      </c>
      <c r="B31" s="330" t="s">
        <v>603</v>
      </c>
      <c r="C31" s="311">
        <f>SUM(D31:H31)</f>
        <v>0</v>
      </c>
      <c r="D31" s="312">
        <f>D32+D33+D34</f>
        <v>0</v>
      </c>
      <c r="E31" s="312">
        <f t="shared" ref="E31:N31" si="43">E32+E33+E34</f>
        <v>0</v>
      </c>
      <c r="F31" s="312">
        <f t="shared" si="43"/>
        <v>0</v>
      </c>
      <c r="G31" s="312">
        <f t="shared" si="43"/>
        <v>0</v>
      </c>
      <c r="H31" s="312">
        <f t="shared" si="43"/>
        <v>0</v>
      </c>
      <c r="I31" s="312">
        <f t="shared" si="43"/>
        <v>0</v>
      </c>
      <c r="J31" s="312">
        <f t="shared" si="43"/>
        <v>0</v>
      </c>
      <c r="K31" s="312">
        <f t="shared" si="43"/>
        <v>0</v>
      </c>
      <c r="L31" s="312">
        <f t="shared" si="43"/>
        <v>0</v>
      </c>
      <c r="M31" s="312">
        <f t="shared" si="43"/>
        <v>0</v>
      </c>
      <c r="N31" s="312">
        <f t="shared" si="43"/>
        <v>0</v>
      </c>
      <c r="O31" s="308" t="e">
        <f t="shared" si="9"/>
        <v>#DIV/0!</v>
      </c>
      <c r="P31" s="312">
        <f t="shared" ref="P31:P38" si="44">SUM(Q31:U31)</f>
        <v>0</v>
      </c>
      <c r="Q31" s="312">
        <v>0</v>
      </c>
      <c r="R31" s="312">
        <v>0</v>
      </c>
      <c r="S31" s="312">
        <v>0</v>
      </c>
      <c r="T31" s="312">
        <v>0</v>
      </c>
      <c r="U31" s="312">
        <v>0</v>
      </c>
      <c r="V31" s="305" t="e">
        <f t="shared" si="4"/>
        <v>#DIV/0!</v>
      </c>
    </row>
    <row r="32" spans="1:26" s="325" customFormat="1" hidden="1">
      <c r="A32" s="313" t="s">
        <v>604</v>
      </c>
      <c r="B32" s="331" t="s">
        <v>605</v>
      </c>
      <c r="C32" s="323">
        <f>SUM(D32:H32)</f>
        <v>0</v>
      </c>
      <c r="D32" s="322"/>
      <c r="E32" s="322"/>
      <c r="F32" s="322"/>
      <c r="G32" s="322"/>
      <c r="H32" s="322"/>
      <c r="I32" s="323">
        <f t="shared" ref="I32:I47" si="45">SUM(J32:N32)</f>
        <v>0</v>
      </c>
      <c r="J32" s="323"/>
      <c r="K32" s="323"/>
      <c r="L32" s="323"/>
      <c r="M32" s="323"/>
      <c r="N32" s="323"/>
      <c r="O32" s="324" t="e">
        <f t="shared" si="9"/>
        <v>#DIV/0!</v>
      </c>
      <c r="P32" s="323">
        <f t="shared" si="44"/>
        <v>0</v>
      </c>
      <c r="Q32" s="323"/>
      <c r="R32" s="323"/>
      <c r="S32" s="323"/>
      <c r="T32" s="323"/>
      <c r="U32" s="323"/>
      <c r="V32" s="305" t="e">
        <f t="shared" si="4"/>
        <v>#DIV/0!</v>
      </c>
    </row>
    <row r="33" spans="1:22" s="325" customFormat="1" hidden="1">
      <c r="A33" s="313" t="s">
        <v>606</v>
      </c>
      <c r="B33" s="331" t="s">
        <v>607</v>
      </c>
      <c r="C33" s="323">
        <f t="shared" ref="C33:C47" si="46">SUM(D33:H33)</f>
        <v>0</v>
      </c>
      <c r="D33" s="322"/>
      <c r="E33" s="322"/>
      <c r="F33" s="322"/>
      <c r="G33" s="322"/>
      <c r="H33" s="322"/>
      <c r="I33" s="323">
        <f t="shared" si="45"/>
        <v>0</v>
      </c>
      <c r="J33" s="323"/>
      <c r="K33" s="323"/>
      <c r="L33" s="323"/>
      <c r="M33" s="323"/>
      <c r="N33" s="323"/>
      <c r="O33" s="324" t="e">
        <f t="shared" si="9"/>
        <v>#DIV/0!</v>
      </c>
      <c r="P33" s="323">
        <f t="shared" si="44"/>
        <v>0</v>
      </c>
      <c r="Q33" s="323"/>
      <c r="R33" s="323"/>
      <c r="S33" s="323"/>
      <c r="T33" s="323"/>
      <c r="U33" s="323"/>
      <c r="V33" s="305" t="e">
        <f t="shared" si="4"/>
        <v>#DIV/0!</v>
      </c>
    </row>
    <row r="34" spans="1:22" s="325" customFormat="1" hidden="1">
      <c r="A34" s="313" t="s">
        <v>608</v>
      </c>
      <c r="B34" s="331" t="s">
        <v>609</v>
      </c>
      <c r="C34" s="323">
        <f t="shared" si="46"/>
        <v>0</v>
      </c>
      <c r="D34" s="322"/>
      <c r="E34" s="322"/>
      <c r="F34" s="322"/>
      <c r="G34" s="322"/>
      <c r="H34" s="322"/>
      <c r="I34" s="323">
        <f t="shared" si="45"/>
        <v>0</v>
      </c>
      <c r="J34" s="323"/>
      <c r="K34" s="323"/>
      <c r="L34" s="323"/>
      <c r="M34" s="323"/>
      <c r="N34" s="323"/>
      <c r="O34" s="324" t="e">
        <f t="shared" si="9"/>
        <v>#DIV/0!</v>
      </c>
      <c r="P34" s="323">
        <f t="shared" si="44"/>
        <v>0</v>
      </c>
      <c r="Q34" s="323"/>
      <c r="R34" s="323"/>
      <c r="S34" s="323"/>
      <c r="T34" s="323"/>
      <c r="U34" s="323"/>
      <c r="V34" s="305" t="e">
        <f t="shared" si="4"/>
        <v>#DIV/0!</v>
      </c>
    </row>
    <row r="35" spans="1:22" s="325" customFormat="1" hidden="1">
      <c r="A35" s="301"/>
      <c r="B35" s="332" t="s">
        <v>610</v>
      </c>
      <c r="C35" s="323">
        <f t="shared" si="46"/>
        <v>0</v>
      </c>
      <c r="D35" s="322"/>
      <c r="E35" s="322"/>
      <c r="F35" s="322"/>
      <c r="G35" s="322"/>
      <c r="H35" s="322"/>
      <c r="I35" s="323">
        <f t="shared" si="45"/>
        <v>0</v>
      </c>
      <c r="J35" s="323"/>
      <c r="K35" s="323"/>
      <c r="L35" s="323"/>
      <c r="M35" s="323"/>
      <c r="N35" s="323"/>
      <c r="O35" s="324" t="e">
        <f t="shared" si="9"/>
        <v>#DIV/0!</v>
      </c>
      <c r="P35" s="323">
        <f t="shared" si="44"/>
        <v>0</v>
      </c>
      <c r="Q35" s="323"/>
      <c r="R35" s="323"/>
      <c r="S35" s="323"/>
      <c r="T35" s="323"/>
      <c r="U35" s="323"/>
      <c r="V35" s="305" t="e">
        <f t="shared" si="4"/>
        <v>#DIV/0!</v>
      </c>
    </row>
    <row r="36" spans="1:22" s="325" customFormat="1" hidden="1">
      <c r="A36" s="301"/>
      <c r="B36" s="332" t="s">
        <v>611</v>
      </c>
      <c r="C36" s="323">
        <f t="shared" si="46"/>
        <v>0</v>
      </c>
      <c r="D36" s="322"/>
      <c r="E36" s="322"/>
      <c r="F36" s="322"/>
      <c r="G36" s="322"/>
      <c r="H36" s="322"/>
      <c r="I36" s="323">
        <f t="shared" si="45"/>
        <v>0</v>
      </c>
      <c r="J36" s="323"/>
      <c r="K36" s="323"/>
      <c r="L36" s="323"/>
      <c r="M36" s="323"/>
      <c r="N36" s="323"/>
      <c r="O36" s="324" t="e">
        <f t="shared" si="9"/>
        <v>#DIV/0!</v>
      </c>
      <c r="P36" s="323">
        <f t="shared" si="44"/>
        <v>0</v>
      </c>
      <c r="Q36" s="323"/>
      <c r="R36" s="323"/>
      <c r="S36" s="323"/>
      <c r="T36" s="323"/>
      <c r="U36" s="323"/>
      <c r="V36" s="305" t="e">
        <f t="shared" si="4"/>
        <v>#DIV/0!</v>
      </c>
    </row>
    <row r="37" spans="1:22" s="325" customFormat="1" hidden="1">
      <c r="A37" s="301"/>
      <c r="B37" s="332" t="s">
        <v>612</v>
      </c>
      <c r="C37" s="323">
        <f t="shared" si="46"/>
        <v>0</v>
      </c>
      <c r="D37" s="322"/>
      <c r="E37" s="322"/>
      <c r="F37" s="322"/>
      <c r="G37" s="322"/>
      <c r="H37" s="322"/>
      <c r="I37" s="323">
        <f t="shared" si="45"/>
        <v>0</v>
      </c>
      <c r="J37" s="323"/>
      <c r="K37" s="323"/>
      <c r="L37" s="323"/>
      <c r="M37" s="323"/>
      <c r="N37" s="323"/>
      <c r="O37" s="324" t="e">
        <f t="shared" si="9"/>
        <v>#DIV/0!</v>
      </c>
      <c r="P37" s="323">
        <f t="shared" si="44"/>
        <v>0</v>
      </c>
      <c r="Q37" s="323"/>
      <c r="R37" s="323"/>
      <c r="S37" s="323"/>
      <c r="T37" s="323"/>
      <c r="U37" s="323"/>
      <c r="V37" s="305" t="e">
        <f t="shared" si="4"/>
        <v>#DIV/0!</v>
      </c>
    </row>
    <row r="38" spans="1:22" s="325" customFormat="1" ht="22.5" hidden="1">
      <c r="A38" s="301"/>
      <c r="B38" s="332" t="s">
        <v>613</v>
      </c>
      <c r="C38" s="323">
        <f t="shared" si="46"/>
        <v>0</v>
      </c>
      <c r="D38" s="322"/>
      <c r="E38" s="322"/>
      <c r="F38" s="322"/>
      <c r="G38" s="322"/>
      <c r="H38" s="322"/>
      <c r="I38" s="323">
        <f t="shared" si="45"/>
        <v>0</v>
      </c>
      <c r="J38" s="322"/>
      <c r="K38" s="322"/>
      <c r="L38" s="322"/>
      <c r="M38" s="322"/>
      <c r="N38" s="322"/>
      <c r="O38" s="324" t="e">
        <f t="shared" si="9"/>
        <v>#DIV/0!</v>
      </c>
      <c r="P38" s="323">
        <f t="shared" si="44"/>
        <v>0</v>
      </c>
      <c r="Q38" s="322"/>
      <c r="R38" s="322"/>
      <c r="S38" s="322"/>
      <c r="T38" s="322"/>
      <c r="U38" s="322"/>
      <c r="V38" s="305" t="e">
        <f t="shared" si="4"/>
        <v>#DIV/0!</v>
      </c>
    </row>
    <row r="39" spans="1:22">
      <c r="A39" s="333">
        <v>2</v>
      </c>
      <c r="B39" s="334" t="s">
        <v>30</v>
      </c>
      <c r="C39" s="311">
        <f t="shared" si="46"/>
        <v>40400</v>
      </c>
      <c r="D39" s="335">
        <f>D40+D41+D43+D44+D45</f>
        <v>0</v>
      </c>
      <c r="E39" s="335">
        <f>E40+E41+E43+E44+E45</f>
        <v>25000</v>
      </c>
      <c r="F39" s="335">
        <f t="shared" ref="F39:N39" si="47">F40+F41+F43+F44+F45</f>
        <v>15400</v>
      </c>
      <c r="G39" s="335">
        <f t="shared" si="47"/>
        <v>0</v>
      </c>
      <c r="H39" s="335">
        <f t="shared" si="47"/>
        <v>0</v>
      </c>
      <c r="I39" s="312">
        <f t="shared" si="45"/>
        <v>39721.678570000004</v>
      </c>
      <c r="J39" s="335">
        <f>J40+J41+J43+J44+J45</f>
        <v>0</v>
      </c>
      <c r="K39" s="335">
        <f t="shared" si="47"/>
        <v>22511.534</v>
      </c>
      <c r="L39" s="335">
        <f t="shared" si="47"/>
        <v>17210.14457</v>
      </c>
      <c r="M39" s="335">
        <f t="shared" si="47"/>
        <v>0</v>
      </c>
      <c r="N39" s="335">
        <f t="shared" si="47"/>
        <v>0</v>
      </c>
      <c r="O39" s="308">
        <f t="shared" si="9"/>
        <v>98.320986559405952</v>
      </c>
      <c r="P39" s="312">
        <f>SUM(Q39:U39)</f>
        <v>38471.701289999997</v>
      </c>
      <c r="Q39" s="335">
        <f>Q40+Q41+Q43+Q44+Q45</f>
        <v>0</v>
      </c>
      <c r="R39" s="335">
        <f>R40+R41+R43+R44+R45</f>
        <v>22511.534</v>
      </c>
      <c r="S39" s="335">
        <f>S40+S41+S43+S44+S45</f>
        <v>15960.167289999999</v>
      </c>
      <c r="T39" s="335">
        <f>T40+T41+T43+T44+T45</f>
        <v>0</v>
      </c>
      <c r="U39" s="335">
        <f>U40+U41+U43+U44+U45</f>
        <v>0</v>
      </c>
      <c r="V39" s="305">
        <f t="shared" si="4"/>
        <v>96.853160981610529</v>
      </c>
    </row>
    <row r="40" spans="1:22" s="325" customFormat="1" ht="22.5">
      <c r="A40" s="336" t="s">
        <v>31</v>
      </c>
      <c r="B40" s="337" t="s">
        <v>32</v>
      </c>
      <c r="C40" s="338">
        <f>SUM(D40:H40)</f>
        <v>3000</v>
      </c>
      <c r="D40" s="339">
        <v>0</v>
      </c>
      <c r="E40" s="339">
        <v>0</v>
      </c>
      <c r="F40" s="339">
        <v>3000</v>
      </c>
      <c r="G40" s="339">
        <v>0</v>
      </c>
      <c r="H40" s="339">
        <v>0</v>
      </c>
      <c r="I40" s="338">
        <f>SUM(J40:N40)</f>
        <v>3157.3473100000001</v>
      </c>
      <c r="J40" s="339">
        <v>0</v>
      </c>
      <c r="K40" s="339">
        <v>0</v>
      </c>
      <c r="L40" s="339">
        <v>3157.3473100000001</v>
      </c>
      <c r="M40" s="339">
        <v>0</v>
      </c>
      <c r="N40" s="339">
        <v>0</v>
      </c>
      <c r="O40" s="324">
        <f t="shared" si="9"/>
        <v>105.24491033333334</v>
      </c>
      <c r="P40" s="338">
        <f>SUM(Q40:U40)</f>
        <v>2907.37003</v>
      </c>
      <c r="Q40" s="339">
        <v>0</v>
      </c>
      <c r="R40" s="339">
        <v>0</v>
      </c>
      <c r="S40" s="339">
        <v>2907.37003</v>
      </c>
      <c r="T40" s="339">
        <v>0</v>
      </c>
      <c r="U40" s="339">
        <v>0</v>
      </c>
      <c r="V40" s="305">
        <f t="shared" si="4"/>
        <v>92.082680318118065</v>
      </c>
    </row>
    <row r="41" spans="1:22" s="325" customFormat="1" ht="12.75">
      <c r="A41" s="336" t="s">
        <v>614</v>
      </c>
      <c r="B41" s="337" t="s">
        <v>34</v>
      </c>
      <c r="C41" s="338">
        <f t="shared" ref="C41" si="48">SUM(D41:H41)</f>
        <v>7000</v>
      </c>
      <c r="D41" s="340">
        <v>0</v>
      </c>
      <c r="E41" s="340">
        <v>0</v>
      </c>
      <c r="F41" s="339">
        <v>7000</v>
      </c>
      <c r="G41" s="339">
        <v>0</v>
      </c>
      <c r="H41" s="339">
        <v>0</v>
      </c>
      <c r="I41" s="338">
        <f t="shared" ref="I41" si="49">SUM(J41:N41)</f>
        <v>11867.25014</v>
      </c>
      <c r="J41" s="340">
        <v>0</v>
      </c>
      <c r="K41" s="340">
        <v>0</v>
      </c>
      <c r="L41" s="339">
        <v>11867.25014</v>
      </c>
      <c r="M41" s="339">
        <v>0</v>
      </c>
      <c r="N41" s="339">
        <v>0</v>
      </c>
      <c r="O41" s="324">
        <f t="shared" si="9"/>
        <v>169.53214485714284</v>
      </c>
      <c r="P41" s="338">
        <f t="shared" ref="P41:P47" si="50">SUM(Q41:U41)</f>
        <v>11867.25014</v>
      </c>
      <c r="Q41" s="340">
        <v>0</v>
      </c>
      <c r="R41" s="340">
        <v>0</v>
      </c>
      <c r="S41" s="339">
        <v>11867.25014</v>
      </c>
      <c r="T41" s="339">
        <v>0</v>
      </c>
      <c r="U41" s="339">
        <v>0</v>
      </c>
      <c r="V41" s="305">
        <f t="shared" si="4"/>
        <v>100</v>
      </c>
    </row>
    <row r="42" spans="1:22" s="325" customFormat="1" ht="12.75">
      <c r="A42" s="341" t="s">
        <v>615</v>
      </c>
      <c r="B42" s="328" t="s">
        <v>616</v>
      </c>
      <c r="C42" s="321">
        <f t="shared" si="46"/>
        <v>0</v>
      </c>
      <c r="D42" s="322"/>
      <c r="E42" s="322"/>
      <c r="F42" s="322"/>
      <c r="G42" s="322"/>
      <c r="H42" s="322"/>
      <c r="I42" s="342">
        <f t="shared" si="45"/>
        <v>0</v>
      </c>
      <c r="J42" s="343"/>
      <c r="K42" s="343"/>
      <c r="L42" s="344"/>
      <c r="M42" s="343"/>
      <c r="N42" s="343"/>
      <c r="O42" s="324">
        <v>0</v>
      </c>
      <c r="P42" s="323">
        <f t="shared" si="50"/>
        <v>0</v>
      </c>
      <c r="Q42" s="322"/>
      <c r="R42" s="322"/>
      <c r="S42" s="290"/>
      <c r="T42" s="322"/>
      <c r="U42" s="322"/>
      <c r="V42" s="305" t="e">
        <f t="shared" si="4"/>
        <v>#DIV/0!</v>
      </c>
    </row>
    <row r="43" spans="1:22" s="325" customFormat="1" ht="22.5">
      <c r="A43" s="336" t="s">
        <v>617</v>
      </c>
      <c r="B43" s="328" t="s">
        <v>618</v>
      </c>
      <c r="C43" s="321">
        <f t="shared" si="46"/>
        <v>0</v>
      </c>
      <c r="D43" s="322"/>
      <c r="E43" s="322"/>
      <c r="F43" s="322"/>
      <c r="G43" s="322"/>
      <c r="H43" s="322"/>
      <c r="I43" s="342">
        <f t="shared" si="45"/>
        <v>0</v>
      </c>
      <c r="J43" s="343"/>
      <c r="K43" s="343"/>
      <c r="L43" s="343"/>
      <c r="M43" s="343"/>
      <c r="N43" s="343"/>
      <c r="O43" s="324">
        <v>0</v>
      </c>
      <c r="P43" s="323">
        <f t="shared" si="50"/>
        <v>0</v>
      </c>
      <c r="Q43" s="322"/>
      <c r="R43" s="322"/>
      <c r="S43" s="322"/>
      <c r="T43" s="322"/>
      <c r="U43" s="322"/>
      <c r="V43" s="305" t="e">
        <f t="shared" si="4"/>
        <v>#DIV/0!</v>
      </c>
    </row>
    <row r="44" spans="1:22">
      <c r="A44" s="336" t="s">
        <v>619</v>
      </c>
      <c r="B44" s="328" t="s">
        <v>620</v>
      </c>
      <c r="C44" s="321">
        <f t="shared" si="46"/>
        <v>0</v>
      </c>
      <c r="D44" s="322"/>
      <c r="E44" s="322"/>
      <c r="F44" s="322"/>
      <c r="G44" s="322"/>
      <c r="H44" s="322"/>
      <c r="I44" s="345">
        <f t="shared" si="45"/>
        <v>0</v>
      </c>
      <c r="J44" s="343"/>
      <c r="K44" s="346"/>
      <c r="L44" s="346"/>
      <c r="M44" s="346"/>
      <c r="N44" s="346"/>
      <c r="O44" s="324">
        <v>0</v>
      </c>
      <c r="P44" s="323">
        <f t="shared" si="50"/>
        <v>0</v>
      </c>
      <c r="Q44" s="322"/>
      <c r="R44" s="322"/>
      <c r="S44" s="322"/>
      <c r="T44" s="322"/>
      <c r="U44" s="322"/>
      <c r="V44" s="305" t="e">
        <f t="shared" si="4"/>
        <v>#DIV/0!</v>
      </c>
    </row>
    <row r="45" spans="1:22" ht="12.75">
      <c r="A45" s="336" t="s">
        <v>621</v>
      </c>
      <c r="B45" s="328" t="s">
        <v>36</v>
      </c>
      <c r="C45" s="338">
        <f t="shared" ref="C45" si="51">SUM(D45:H45)</f>
        <v>30400</v>
      </c>
      <c r="D45" s="340">
        <v>0</v>
      </c>
      <c r="E45" s="339">
        <v>25000</v>
      </c>
      <c r="F45" s="339">
        <v>5400</v>
      </c>
      <c r="G45" s="339">
        <v>0</v>
      </c>
      <c r="H45" s="339">
        <v>0</v>
      </c>
      <c r="I45" s="338">
        <f t="shared" ref="I45" si="52">SUM(J45:N45)</f>
        <v>24697.081119999999</v>
      </c>
      <c r="J45" s="340">
        <v>0</v>
      </c>
      <c r="K45" s="339">
        <v>22511.534</v>
      </c>
      <c r="L45" s="339">
        <v>2185.5471200000002</v>
      </c>
      <c r="M45" s="339">
        <v>0</v>
      </c>
      <c r="N45" s="339">
        <v>0</v>
      </c>
      <c r="O45" s="324">
        <f t="shared" si="9"/>
        <v>81.240398421052632</v>
      </c>
      <c r="P45" s="338">
        <f t="shared" si="50"/>
        <v>23697.081119999999</v>
      </c>
      <c r="Q45" s="340">
        <v>0</v>
      </c>
      <c r="R45" s="339">
        <v>22511.534</v>
      </c>
      <c r="S45" s="339">
        <v>1185.5471199999999</v>
      </c>
      <c r="T45" s="339">
        <v>0</v>
      </c>
      <c r="U45" s="339">
        <v>0</v>
      </c>
      <c r="V45" s="305">
        <f t="shared" si="4"/>
        <v>95.950938513174393</v>
      </c>
    </row>
    <row r="46" spans="1:22" ht="22.5">
      <c r="A46" s="336" t="s">
        <v>622</v>
      </c>
      <c r="B46" s="328" t="s">
        <v>623</v>
      </c>
      <c r="C46" s="321">
        <f t="shared" si="46"/>
        <v>0</v>
      </c>
      <c r="D46" s="322"/>
      <c r="E46" s="322"/>
      <c r="F46" s="322"/>
      <c r="G46" s="322"/>
      <c r="H46" s="322"/>
      <c r="I46" s="323">
        <f t="shared" si="45"/>
        <v>0</v>
      </c>
      <c r="J46" s="322"/>
      <c r="K46" s="322"/>
      <c r="L46" s="322"/>
      <c r="M46" s="322"/>
      <c r="N46" s="322"/>
      <c r="O46" s="324">
        <v>0</v>
      </c>
      <c r="P46" s="323">
        <f t="shared" si="50"/>
        <v>0</v>
      </c>
      <c r="Q46" s="322"/>
      <c r="R46" s="322"/>
      <c r="S46" s="322"/>
      <c r="T46" s="322"/>
      <c r="U46" s="322"/>
      <c r="V46" s="305" t="e">
        <f t="shared" si="4"/>
        <v>#DIV/0!</v>
      </c>
    </row>
    <row r="47" spans="1:22" ht="22.5">
      <c r="A47" s="336" t="s">
        <v>624</v>
      </c>
      <c r="B47" s="328" t="s">
        <v>625</v>
      </c>
      <c r="C47" s="321">
        <f t="shared" si="46"/>
        <v>0</v>
      </c>
      <c r="D47" s="322"/>
      <c r="E47" s="322"/>
      <c r="F47" s="322"/>
      <c r="G47" s="322"/>
      <c r="H47" s="322"/>
      <c r="I47" s="323">
        <f t="shared" si="45"/>
        <v>0</v>
      </c>
      <c r="J47" s="322"/>
      <c r="K47" s="322"/>
      <c r="L47" s="322"/>
      <c r="M47" s="322"/>
      <c r="N47" s="322"/>
      <c r="O47" s="324">
        <v>0</v>
      </c>
      <c r="P47" s="323">
        <f t="shared" si="50"/>
        <v>0</v>
      </c>
      <c r="Q47" s="322"/>
      <c r="R47" s="322"/>
      <c r="S47" s="322"/>
      <c r="T47" s="322"/>
      <c r="U47" s="322"/>
      <c r="V47" s="305" t="e">
        <f t="shared" si="4"/>
        <v>#DIV/0!</v>
      </c>
    </row>
    <row r="48" spans="1:22">
      <c r="A48" s="309">
        <v>3</v>
      </c>
      <c r="B48" s="310" t="s">
        <v>37</v>
      </c>
      <c r="C48" s="311">
        <f t="shared" ref="C48:N48" si="53">C49+C51+C55</f>
        <v>500</v>
      </c>
      <c r="D48" s="311">
        <f t="shared" si="53"/>
        <v>0</v>
      </c>
      <c r="E48" s="311">
        <f t="shared" si="53"/>
        <v>0</v>
      </c>
      <c r="F48" s="311">
        <f t="shared" si="53"/>
        <v>500</v>
      </c>
      <c r="G48" s="311">
        <f t="shared" si="53"/>
        <v>0</v>
      </c>
      <c r="H48" s="311">
        <f t="shared" si="53"/>
        <v>0</v>
      </c>
      <c r="I48" s="311">
        <f t="shared" si="53"/>
        <v>1265</v>
      </c>
      <c r="J48" s="311">
        <f t="shared" si="53"/>
        <v>0</v>
      </c>
      <c r="K48" s="311">
        <f t="shared" si="53"/>
        <v>0</v>
      </c>
      <c r="L48" s="311">
        <f t="shared" si="53"/>
        <v>1265</v>
      </c>
      <c r="M48" s="311">
        <f t="shared" si="53"/>
        <v>0</v>
      </c>
      <c r="N48" s="311">
        <f t="shared" si="53"/>
        <v>0</v>
      </c>
      <c r="O48" s="308">
        <f t="shared" si="9"/>
        <v>252.99999999999997</v>
      </c>
      <c r="P48" s="311">
        <f t="shared" ref="P48:U48" si="54">P49+P51+P55</f>
        <v>1241.2909999999999</v>
      </c>
      <c r="Q48" s="311">
        <f t="shared" si="54"/>
        <v>0</v>
      </c>
      <c r="R48" s="311">
        <f t="shared" si="54"/>
        <v>0</v>
      </c>
      <c r="S48" s="311">
        <f t="shared" si="54"/>
        <v>1241.2909999999999</v>
      </c>
      <c r="T48" s="311">
        <f t="shared" si="54"/>
        <v>0</v>
      </c>
      <c r="U48" s="311">
        <f t="shared" si="54"/>
        <v>0</v>
      </c>
      <c r="V48" s="305">
        <f t="shared" si="4"/>
        <v>98.125770750988139</v>
      </c>
    </row>
    <row r="49" spans="1:22" s="319" customFormat="1" ht="22.5">
      <c r="A49" s="313" t="s">
        <v>604</v>
      </c>
      <c r="B49" s="347" t="s">
        <v>626</v>
      </c>
      <c r="C49" s="315">
        <f t="shared" ref="C49:N49" si="55">C50</f>
        <v>0</v>
      </c>
      <c r="D49" s="327">
        <f t="shared" si="55"/>
        <v>0</v>
      </c>
      <c r="E49" s="327">
        <f t="shared" si="55"/>
        <v>0</v>
      </c>
      <c r="F49" s="327">
        <f t="shared" si="55"/>
        <v>0</v>
      </c>
      <c r="G49" s="327">
        <f t="shared" si="55"/>
        <v>0</v>
      </c>
      <c r="H49" s="327">
        <f t="shared" si="55"/>
        <v>0</v>
      </c>
      <c r="I49" s="315">
        <f t="shared" si="55"/>
        <v>0</v>
      </c>
      <c r="J49" s="327">
        <f t="shared" si="55"/>
        <v>0</v>
      </c>
      <c r="K49" s="327">
        <f t="shared" si="55"/>
        <v>0</v>
      </c>
      <c r="L49" s="327">
        <f t="shared" si="55"/>
        <v>0</v>
      </c>
      <c r="M49" s="327">
        <f t="shared" si="55"/>
        <v>0</v>
      </c>
      <c r="N49" s="327">
        <f t="shared" si="55"/>
        <v>0</v>
      </c>
      <c r="O49" s="318" t="e">
        <f t="shared" si="9"/>
        <v>#DIV/0!</v>
      </c>
      <c r="P49" s="315">
        <f t="shared" ref="P49:U49" si="56">P50</f>
        <v>0</v>
      </c>
      <c r="Q49" s="327">
        <f t="shared" si="56"/>
        <v>0</v>
      </c>
      <c r="R49" s="327">
        <f t="shared" si="56"/>
        <v>0</v>
      </c>
      <c r="S49" s="327">
        <f t="shared" si="56"/>
        <v>0</v>
      </c>
      <c r="T49" s="327">
        <f t="shared" si="56"/>
        <v>0</v>
      </c>
      <c r="U49" s="327">
        <f t="shared" si="56"/>
        <v>0</v>
      </c>
      <c r="V49" s="305" t="e">
        <f t="shared" si="4"/>
        <v>#DIV/0!</v>
      </c>
    </row>
    <row r="50" spans="1:22" s="325" customFormat="1" ht="22.5">
      <c r="A50" s="301"/>
      <c r="B50" s="320" t="s">
        <v>627</v>
      </c>
      <c r="C50" s="321">
        <f>SUM(D50:H50)</f>
        <v>0</v>
      </c>
      <c r="D50" s="345"/>
      <c r="E50" s="345"/>
      <c r="F50" s="345"/>
      <c r="G50" s="345"/>
      <c r="H50" s="345"/>
      <c r="I50" s="321">
        <f>SUM(J50:N50)</f>
        <v>0</v>
      </c>
      <c r="J50" s="345"/>
      <c r="K50" s="345"/>
      <c r="L50" s="345"/>
      <c r="M50" s="345"/>
      <c r="N50" s="345"/>
      <c r="O50" s="324" t="e">
        <f t="shared" si="9"/>
        <v>#DIV/0!</v>
      </c>
      <c r="P50" s="321">
        <f>SUM(Q50:U50)</f>
        <v>0</v>
      </c>
      <c r="Q50" s="345"/>
      <c r="R50" s="345"/>
      <c r="S50" s="345"/>
      <c r="T50" s="345"/>
      <c r="U50" s="345"/>
      <c r="V50" s="305" t="e">
        <f t="shared" si="4"/>
        <v>#DIV/0!</v>
      </c>
    </row>
    <row r="51" spans="1:22" s="319" customFormat="1" ht="22.5">
      <c r="A51" s="313" t="s">
        <v>606</v>
      </c>
      <c r="B51" s="347" t="s">
        <v>628</v>
      </c>
      <c r="C51" s="315">
        <f t="shared" ref="C51:N51" si="57">C52+C53+C54</f>
        <v>0</v>
      </c>
      <c r="D51" s="327">
        <f t="shared" si="57"/>
        <v>0</v>
      </c>
      <c r="E51" s="327">
        <f t="shared" si="57"/>
        <v>0</v>
      </c>
      <c r="F51" s="327">
        <f t="shared" si="57"/>
        <v>0</v>
      </c>
      <c r="G51" s="327">
        <f t="shared" si="57"/>
        <v>0</v>
      </c>
      <c r="H51" s="327">
        <f t="shared" si="57"/>
        <v>0</v>
      </c>
      <c r="I51" s="315">
        <f t="shared" si="57"/>
        <v>0</v>
      </c>
      <c r="J51" s="327">
        <f t="shared" si="57"/>
        <v>0</v>
      </c>
      <c r="K51" s="327">
        <f t="shared" si="57"/>
        <v>0</v>
      </c>
      <c r="L51" s="327">
        <f t="shared" si="57"/>
        <v>0</v>
      </c>
      <c r="M51" s="327">
        <f t="shared" si="57"/>
        <v>0</v>
      </c>
      <c r="N51" s="327">
        <f t="shared" si="57"/>
        <v>0</v>
      </c>
      <c r="O51" s="318" t="e">
        <f t="shared" si="9"/>
        <v>#DIV/0!</v>
      </c>
      <c r="P51" s="315">
        <f t="shared" ref="P51:U51" si="58">P52+P53+P54</f>
        <v>0</v>
      </c>
      <c r="Q51" s="327">
        <f t="shared" si="58"/>
        <v>0</v>
      </c>
      <c r="R51" s="327">
        <f t="shared" si="58"/>
        <v>0</v>
      </c>
      <c r="S51" s="327">
        <f t="shared" si="58"/>
        <v>0</v>
      </c>
      <c r="T51" s="327">
        <f t="shared" si="58"/>
        <v>0</v>
      </c>
      <c r="U51" s="327">
        <f t="shared" si="58"/>
        <v>0</v>
      </c>
      <c r="V51" s="305" t="e">
        <f t="shared" si="4"/>
        <v>#DIV/0!</v>
      </c>
    </row>
    <row r="52" spans="1:22" s="325" customFormat="1" ht="22.5">
      <c r="A52" s="336"/>
      <c r="B52" s="320" t="s">
        <v>629</v>
      </c>
      <c r="C52" s="321">
        <f>SUM(D52:H52)</f>
        <v>0</v>
      </c>
      <c r="D52" s="345"/>
      <c r="E52" s="345"/>
      <c r="F52" s="345"/>
      <c r="G52" s="345"/>
      <c r="H52" s="345"/>
      <c r="I52" s="321">
        <f>SUM(J52:N52)</f>
        <v>0</v>
      </c>
      <c r="J52" s="345"/>
      <c r="K52" s="345"/>
      <c r="L52" s="345"/>
      <c r="M52" s="345"/>
      <c r="N52" s="345"/>
      <c r="O52" s="324" t="e">
        <f t="shared" si="9"/>
        <v>#DIV/0!</v>
      </c>
      <c r="P52" s="321">
        <f>SUM(Q52:U52)</f>
        <v>0</v>
      </c>
      <c r="Q52" s="345"/>
      <c r="R52" s="345"/>
      <c r="S52" s="345"/>
      <c r="T52" s="345"/>
      <c r="U52" s="345"/>
      <c r="V52" s="305" t="e">
        <f t="shared" si="4"/>
        <v>#DIV/0!</v>
      </c>
    </row>
    <row r="53" spans="1:22" s="325" customFormat="1">
      <c r="A53" s="336"/>
      <c r="B53" s="320" t="s">
        <v>630</v>
      </c>
      <c r="C53" s="321">
        <f>SUM(D53:H53)</f>
        <v>0</v>
      </c>
      <c r="D53" s="345"/>
      <c r="E53" s="345"/>
      <c r="F53" s="345"/>
      <c r="G53" s="345"/>
      <c r="H53" s="345"/>
      <c r="I53" s="321">
        <f>SUM(J53:N53)</f>
        <v>0</v>
      </c>
      <c r="J53" s="345"/>
      <c r="K53" s="345"/>
      <c r="L53" s="345"/>
      <c r="M53" s="345"/>
      <c r="N53" s="345"/>
      <c r="O53" s="324" t="e">
        <f t="shared" si="9"/>
        <v>#DIV/0!</v>
      </c>
      <c r="P53" s="321">
        <f>SUM(Q53:U53)</f>
        <v>0</v>
      </c>
      <c r="Q53" s="345"/>
      <c r="R53" s="345"/>
      <c r="S53" s="345"/>
      <c r="T53" s="345"/>
      <c r="U53" s="345"/>
      <c r="V53" s="305" t="e">
        <f t="shared" si="4"/>
        <v>#DIV/0!</v>
      </c>
    </row>
    <row r="54" spans="1:22" s="325" customFormat="1" ht="45">
      <c r="A54" s="336"/>
      <c r="B54" s="320" t="s">
        <v>631</v>
      </c>
      <c r="C54" s="321">
        <f>SUM(D54:H54)</f>
        <v>0</v>
      </c>
      <c r="D54" s="345"/>
      <c r="E54" s="345">
        <v>0</v>
      </c>
      <c r="F54" s="345"/>
      <c r="G54" s="345"/>
      <c r="H54" s="345"/>
      <c r="I54" s="321">
        <f>SUM(J54:N54)</f>
        <v>0</v>
      </c>
      <c r="J54" s="345"/>
      <c r="K54" s="345"/>
      <c r="L54" s="345"/>
      <c r="M54" s="345"/>
      <c r="N54" s="345"/>
      <c r="O54" s="324" t="e">
        <f t="shared" si="9"/>
        <v>#DIV/0!</v>
      </c>
      <c r="P54" s="321">
        <f>SUM(Q54:U54)</f>
        <v>0</v>
      </c>
      <c r="Q54" s="345"/>
      <c r="R54" s="345"/>
      <c r="S54" s="345"/>
      <c r="T54" s="345"/>
      <c r="U54" s="345"/>
      <c r="V54" s="305" t="e">
        <f t="shared" si="4"/>
        <v>#DIV/0!</v>
      </c>
    </row>
    <row r="55" spans="1:22" s="319" customFormat="1" ht="22.5">
      <c r="A55" s="313" t="s">
        <v>608</v>
      </c>
      <c r="B55" s="347" t="s">
        <v>38</v>
      </c>
      <c r="C55" s="315">
        <f>SUM(D55:H55)</f>
        <v>500</v>
      </c>
      <c r="D55" s="327">
        <f>D56</f>
        <v>0</v>
      </c>
      <c r="E55" s="327">
        <f>E56</f>
        <v>0</v>
      </c>
      <c r="F55" s="327">
        <f>F56</f>
        <v>500</v>
      </c>
      <c r="G55" s="327">
        <f>G56</f>
        <v>0</v>
      </c>
      <c r="H55" s="327">
        <f>H56</f>
        <v>0</v>
      </c>
      <c r="I55" s="315">
        <f>SUM(J55:N55)</f>
        <v>1265</v>
      </c>
      <c r="J55" s="327">
        <f>J56</f>
        <v>0</v>
      </c>
      <c r="K55" s="327">
        <f>K56</f>
        <v>0</v>
      </c>
      <c r="L55" s="327">
        <f>L56</f>
        <v>1265</v>
      </c>
      <c r="M55" s="327">
        <f>M56</f>
        <v>0</v>
      </c>
      <c r="N55" s="327">
        <f>N56</f>
        <v>0</v>
      </c>
      <c r="O55" s="318">
        <f t="shared" si="9"/>
        <v>252.99999999999997</v>
      </c>
      <c r="P55" s="315">
        <f>SUM(Q55:U55)</f>
        <v>1241.2909999999999</v>
      </c>
      <c r="Q55" s="327">
        <f>Q56</f>
        <v>0</v>
      </c>
      <c r="R55" s="327">
        <f>R56</f>
        <v>0</v>
      </c>
      <c r="S55" s="327">
        <f>S56</f>
        <v>1241.2909999999999</v>
      </c>
      <c r="T55" s="327">
        <f>T56</f>
        <v>0</v>
      </c>
      <c r="U55" s="327">
        <f>U56</f>
        <v>0</v>
      </c>
      <c r="V55" s="305">
        <f t="shared" si="4"/>
        <v>98.125770750988139</v>
      </c>
    </row>
    <row r="56" spans="1:22" s="319" customFormat="1" ht="22.5">
      <c r="A56" s="313"/>
      <c r="B56" s="320" t="s">
        <v>632</v>
      </c>
      <c r="C56" s="315">
        <f>SUM(D56:H56)</f>
        <v>500</v>
      </c>
      <c r="D56" s="327"/>
      <c r="E56" s="327"/>
      <c r="F56" s="327">
        <v>500</v>
      </c>
      <c r="G56" s="327"/>
      <c r="H56" s="327"/>
      <c r="I56" s="315">
        <f>SUM(J56:N56)</f>
        <v>1265</v>
      </c>
      <c r="J56" s="327"/>
      <c r="K56" s="327"/>
      <c r="L56" s="327">
        <v>1265</v>
      </c>
      <c r="M56" s="327"/>
      <c r="N56" s="327"/>
      <c r="O56" s="318"/>
      <c r="P56" s="315">
        <f>SUM(Q56:U56)</f>
        <v>1241.2909999999999</v>
      </c>
      <c r="Q56" s="327"/>
      <c r="R56" s="327"/>
      <c r="S56" s="327">
        <v>1241.2909999999999</v>
      </c>
      <c r="T56" s="327"/>
      <c r="U56" s="327"/>
      <c r="V56" s="305">
        <f t="shared" si="4"/>
        <v>98.125770750988139</v>
      </c>
    </row>
    <row r="57" spans="1:22" ht="21">
      <c r="A57" s="333">
        <v>4</v>
      </c>
      <c r="B57" s="348" t="s">
        <v>39</v>
      </c>
      <c r="C57" s="335">
        <f t="shared" ref="C57:H57" si="59">C58+C78+C99+C109+C112+C121+C123+C126+C129+C133+C140+C141</f>
        <v>284921.94</v>
      </c>
      <c r="D57" s="335">
        <f t="shared" si="59"/>
        <v>36075</v>
      </c>
      <c r="E57" s="335">
        <f t="shared" si="59"/>
        <v>173959.6</v>
      </c>
      <c r="F57" s="335">
        <f t="shared" si="59"/>
        <v>17881.18</v>
      </c>
      <c r="G57" s="335">
        <f t="shared" si="59"/>
        <v>4300</v>
      </c>
      <c r="H57" s="335">
        <f t="shared" si="59"/>
        <v>52706.16</v>
      </c>
      <c r="I57" s="335">
        <f t="shared" ref="I57:N57" si="60">I58+I78+I99+I109+I112+I121+I123+I126+I129+I141</f>
        <v>253334.8143</v>
      </c>
      <c r="J57" s="335">
        <f t="shared" si="60"/>
        <v>24168.266</v>
      </c>
      <c r="K57" s="335">
        <f t="shared" si="60"/>
        <v>160558.37419999999</v>
      </c>
      <c r="L57" s="335">
        <f t="shared" si="60"/>
        <v>11691.1741</v>
      </c>
      <c r="M57" s="335">
        <f t="shared" si="60"/>
        <v>0</v>
      </c>
      <c r="N57" s="335">
        <f t="shared" si="60"/>
        <v>56917</v>
      </c>
      <c r="O57" s="308">
        <f>(I57/C57)*100</f>
        <v>88.913761537633789</v>
      </c>
      <c r="P57" s="335">
        <f t="shared" ref="P57:U57" si="61">P58+P78+P99+P109+P112+P121+P123+P126+P129+P141</f>
        <v>253334.80749999997</v>
      </c>
      <c r="Q57" s="335">
        <f t="shared" si="61"/>
        <v>24168.266</v>
      </c>
      <c r="R57" s="335">
        <f t="shared" si="61"/>
        <v>160558.36739999999</v>
      </c>
      <c r="S57" s="335">
        <f t="shared" si="61"/>
        <v>11691.1741</v>
      </c>
      <c r="T57" s="335">
        <f t="shared" si="61"/>
        <v>0</v>
      </c>
      <c r="U57" s="335">
        <f t="shared" si="61"/>
        <v>56917</v>
      </c>
      <c r="V57" s="305">
        <f t="shared" si="4"/>
        <v>99.99999731580516</v>
      </c>
    </row>
    <row r="58" spans="1:22" s="325" customFormat="1">
      <c r="A58" s="313" t="s">
        <v>633</v>
      </c>
      <c r="B58" s="326" t="s">
        <v>41</v>
      </c>
      <c r="C58" s="349">
        <f t="shared" ref="C58:N58" si="62">C59+C65+C69+C76</f>
        <v>30624</v>
      </c>
      <c r="D58" s="350">
        <f>D59+D65+D69+D76</f>
        <v>1100</v>
      </c>
      <c r="E58" s="350">
        <f>E59+E65+E69+E76</f>
        <v>12980</v>
      </c>
      <c r="F58" s="350">
        <f>F59+F65+F69+F76</f>
        <v>7050</v>
      </c>
      <c r="G58" s="350">
        <f>G59+G65+G69+G76</f>
        <v>0</v>
      </c>
      <c r="H58" s="350">
        <f>H59+H65+H69+H76</f>
        <v>9494</v>
      </c>
      <c r="I58" s="351">
        <f t="shared" si="62"/>
        <v>22534.691500000001</v>
      </c>
      <c r="J58" s="350">
        <f t="shared" si="62"/>
        <v>1971.116</v>
      </c>
      <c r="K58" s="350">
        <f t="shared" si="62"/>
        <v>12252.6705</v>
      </c>
      <c r="L58" s="350">
        <f t="shared" si="62"/>
        <v>3570.9050000000002</v>
      </c>
      <c r="M58" s="350">
        <f t="shared" si="62"/>
        <v>0</v>
      </c>
      <c r="N58" s="350">
        <f t="shared" si="62"/>
        <v>4740</v>
      </c>
      <c r="O58" s="308">
        <f t="shared" ref="O58:O143" si="63">(I58/C58)*100</f>
        <v>73.585068900208995</v>
      </c>
      <c r="P58" s="351">
        <f t="shared" ref="P58:U58" si="64">P59+P65+P69+P76</f>
        <v>22534.691500000001</v>
      </c>
      <c r="Q58" s="350">
        <f t="shared" si="64"/>
        <v>1971.116</v>
      </c>
      <c r="R58" s="350">
        <f t="shared" si="64"/>
        <v>12252.6705</v>
      </c>
      <c r="S58" s="350">
        <f t="shared" si="64"/>
        <v>3570.9050000000002</v>
      </c>
      <c r="T58" s="350">
        <f t="shared" si="64"/>
        <v>0</v>
      </c>
      <c r="U58" s="350">
        <f t="shared" si="64"/>
        <v>4740</v>
      </c>
      <c r="V58" s="305">
        <f t="shared" si="4"/>
        <v>100</v>
      </c>
    </row>
    <row r="59" spans="1:22" s="325" customFormat="1" ht="22.5">
      <c r="A59" s="336" t="s">
        <v>634</v>
      </c>
      <c r="B59" s="352" t="s">
        <v>635</v>
      </c>
      <c r="C59" s="353">
        <f>SUM(D59:H59)</f>
        <v>20994</v>
      </c>
      <c r="D59" s="354">
        <f>SUM(D60:D64)</f>
        <v>0</v>
      </c>
      <c r="E59" s="354">
        <f>SUM(E60:E64)</f>
        <v>9000</v>
      </c>
      <c r="F59" s="354">
        <f>SUM(F60:F64)</f>
        <v>5000</v>
      </c>
      <c r="G59" s="354">
        <f>SUM(G60:G64)</f>
        <v>0</v>
      </c>
      <c r="H59" s="354">
        <f>SUM(H60:H64)</f>
        <v>6994</v>
      </c>
      <c r="I59" s="353">
        <f>SUM(J59:N59)</f>
        <v>18763.654999999999</v>
      </c>
      <c r="J59" s="354">
        <f>SUM(J60:J64)</f>
        <v>0</v>
      </c>
      <c r="K59" s="354">
        <f>SUM(K60:K64)</f>
        <v>10452.75</v>
      </c>
      <c r="L59" s="354">
        <f>SUM(L60:L64)</f>
        <v>3570.9050000000002</v>
      </c>
      <c r="M59" s="354">
        <f>SUM(M60:M64)</f>
        <v>0</v>
      </c>
      <c r="N59" s="354">
        <f>SUM(N60:N64)</f>
        <v>4740</v>
      </c>
      <c r="O59" s="324">
        <f t="shared" si="63"/>
        <v>89.376274173573407</v>
      </c>
      <c r="P59" s="353">
        <f>SUM(Q59:U59)</f>
        <v>18763.654999999999</v>
      </c>
      <c r="Q59" s="354">
        <f>SUM(Q60:Q64)</f>
        <v>0</v>
      </c>
      <c r="R59" s="354">
        <f>SUM(R60:R64)</f>
        <v>10452.75</v>
      </c>
      <c r="S59" s="354">
        <f>SUM(S60:S64)</f>
        <v>3570.9050000000002</v>
      </c>
      <c r="T59" s="354">
        <f>SUM(T60:T64)</f>
        <v>0</v>
      </c>
      <c r="U59" s="354">
        <f>SUM(U60:U64)</f>
        <v>4740</v>
      </c>
      <c r="V59" s="305">
        <f t="shared" si="4"/>
        <v>100</v>
      </c>
    </row>
    <row r="60" spans="1:22" s="325" customFormat="1">
      <c r="A60" s="336"/>
      <c r="B60" s="352" t="s">
        <v>636</v>
      </c>
      <c r="C60" s="353">
        <f>SUM(D60:H60)</f>
        <v>6900</v>
      </c>
      <c r="D60" s="354"/>
      <c r="E60" s="354"/>
      <c r="F60" s="354">
        <v>5000</v>
      </c>
      <c r="G60" s="354"/>
      <c r="H60" s="354">
        <v>1900</v>
      </c>
      <c r="I60" s="353">
        <f t="shared" ref="I60:I125" si="65">SUM(J60:N60)</f>
        <v>12523.655000000001</v>
      </c>
      <c r="J60" s="355"/>
      <c r="K60" s="355">
        <v>6452.75</v>
      </c>
      <c r="L60" s="356">
        <v>3570.9050000000002</v>
      </c>
      <c r="M60" s="355">
        <v>0</v>
      </c>
      <c r="N60" s="355">
        <v>2500</v>
      </c>
      <c r="O60" s="324">
        <f t="shared" si="63"/>
        <v>181.5022463768116</v>
      </c>
      <c r="P60" s="353">
        <f t="shared" ref="P60:P71" si="66">SUM(Q60:U60)</f>
        <v>12523.655000000001</v>
      </c>
      <c r="Q60" s="355"/>
      <c r="R60" s="355">
        <v>6452.75</v>
      </c>
      <c r="S60" s="357">
        <v>3570.9050000000002</v>
      </c>
      <c r="T60" s="355">
        <v>0</v>
      </c>
      <c r="U60" s="355">
        <v>2500</v>
      </c>
      <c r="V60" s="305">
        <f t="shared" si="4"/>
        <v>100</v>
      </c>
    </row>
    <row r="61" spans="1:22" s="325" customFormat="1">
      <c r="A61" s="336"/>
      <c r="B61" s="352" t="s">
        <v>637</v>
      </c>
      <c r="C61" s="353">
        <f t="shared" ref="C61:C145" si="67">SUM(D61:H61)</f>
        <v>0</v>
      </c>
      <c r="D61" s="354"/>
      <c r="E61" s="354"/>
      <c r="F61" s="354"/>
      <c r="G61" s="354"/>
      <c r="H61" s="354"/>
      <c r="I61" s="353">
        <f t="shared" si="65"/>
        <v>0</v>
      </c>
      <c r="J61" s="355"/>
      <c r="K61" s="358"/>
      <c r="L61" s="358"/>
      <c r="M61" s="354"/>
      <c r="N61" s="354"/>
      <c r="O61" s="324" t="e">
        <f t="shared" si="63"/>
        <v>#DIV/0!</v>
      </c>
      <c r="P61" s="353">
        <f t="shared" si="66"/>
        <v>0</v>
      </c>
      <c r="Q61" s="355"/>
      <c r="R61" s="358"/>
      <c r="S61" s="358"/>
      <c r="T61" s="354"/>
      <c r="U61" s="354"/>
      <c r="V61" s="305" t="e">
        <f t="shared" si="4"/>
        <v>#DIV/0!</v>
      </c>
    </row>
    <row r="62" spans="1:22" s="325" customFormat="1">
      <c r="A62" s="336"/>
      <c r="B62" s="352" t="s">
        <v>638</v>
      </c>
      <c r="C62" s="353">
        <f t="shared" si="67"/>
        <v>0</v>
      </c>
      <c r="D62" s="354"/>
      <c r="E62" s="354"/>
      <c r="F62" s="354"/>
      <c r="G62" s="354"/>
      <c r="H62" s="354"/>
      <c r="I62" s="353">
        <f t="shared" si="65"/>
        <v>0</v>
      </c>
      <c r="J62" s="354"/>
      <c r="K62" s="354"/>
      <c r="L62" s="354"/>
      <c r="M62" s="354"/>
      <c r="N62" s="354"/>
      <c r="O62" s="324"/>
      <c r="P62" s="353">
        <f t="shared" si="66"/>
        <v>0</v>
      </c>
      <c r="Q62" s="354"/>
      <c r="R62" s="354"/>
      <c r="S62" s="354"/>
      <c r="T62" s="354"/>
      <c r="U62" s="354"/>
      <c r="V62" s="305" t="e">
        <f t="shared" si="4"/>
        <v>#DIV/0!</v>
      </c>
    </row>
    <row r="63" spans="1:22" s="325" customFormat="1">
      <c r="A63" s="336"/>
      <c r="B63" s="352" t="s">
        <v>639</v>
      </c>
      <c r="C63" s="353">
        <f t="shared" si="67"/>
        <v>0</v>
      </c>
      <c r="D63" s="354"/>
      <c r="E63" s="354"/>
      <c r="F63" s="354"/>
      <c r="G63" s="354"/>
      <c r="H63" s="354"/>
      <c r="I63" s="353">
        <f t="shared" si="65"/>
        <v>0</v>
      </c>
      <c r="J63" s="354"/>
      <c r="K63" s="354"/>
      <c r="L63" s="354"/>
      <c r="M63" s="354"/>
      <c r="N63" s="354"/>
      <c r="O63" s="324" t="e">
        <f t="shared" si="63"/>
        <v>#DIV/0!</v>
      </c>
      <c r="P63" s="353">
        <f t="shared" si="66"/>
        <v>0</v>
      </c>
      <c r="Q63" s="354"/>
      <c r="R63" s="354"/>
      <c r="S63" s="354"/>
      <c r="T63" s="354"/>
      <c r="U63" s="354"/>
      <c r="V63" s="305" t="e">
        <f t="shared" si="4"/>
        <v>#DIV/0!</v>
      </c>
    </row>
    <row r="64" spans="1:22" s="325" customFormat="1">
      <c r="A64" s="336"/>
      <c r="B64" s="352" t="s">
        <v>640</v>
      </c>
      <c r="C64" s="353">
        <f t="shared" si="67"/>
        <v>14094</v>
      </c>
      <c r="D64" s="354"/>
      <c r="E64" s="354">
        <v>9000</v>
      </c>
      <c r="F64" s="354"/>
      <c r="G64" s="354"/>
      <c r="H64" s="354">
        <v>5094</v>
      </c>
      <c r="I64" s="353">
        <f t="shared" si="65"/>
        <v>6240</v>
      </c>
      <c r="J64" s="354"/>
      <c r="K64" s="355">
        <v>4000</v>
      </c>
      <c r="L64" s="355"/>
      <c r="M64" s="355"/>
      <c r="N64" s="355">
        <v>2240</v>
      </c>
      <c r="O64" s="324">
        <f t="shared" si="63"/>
        <v>44.274159216687956</v>
      </c>
      <c r="P64" s="353">
        <f t="shared" si="66"/>
        <v>6240</v>
      </c>
      <c r="Q64" s="354"/>
      <c r="R64" s="355">
        <v>4000</v>
      </c>
      <c r="S64" s="355"/>
      <c r="T64" s="355"/>
      <c r="U64" s="355">
        <v>2240</v>
      </c>
      <c r="V64" s="305">
        <f t="shared" si="4"/>
        <v>100</v>
      </c>
    </row>
    <row r="65" spans="1:25" s="325" customFormat="1">
      <c r="A65" s="336" t="s">
        <v>641</v>
      </c>
      <c r="B65" s="352" t="s">
        <v>642</v>
      </c>
      <c r="C65" s="353">
        <f t="shared" si="67"/>
        <v>3750</v>
      </c>
      <c r="D65" s="354">
        <f>D66+D67+D68</f>
        <v>0</v>
      </c>
      <c r="E65" s="354">
        <f>E66+E67+E68</f>
        <v>0</v>
      </c>
      <c r="F65" s="354">
        <f>F66+F67+F68</f>
        <v>1250</v>
      </c>
      <c r="G65" s="354">
        <f>G66+G67+G68</f>
        <v>0</v>
      </c>
      <c r="H65" s="354">
        <f>H66+H67+H68</f>
        <v>2500</v>
      </c>
      <c r="I65" s="353">
        <f t="shared" si="65"/>
        <v>0</v>
      </c>
      <c r="J65" s="354">
        <f>J66+J67+J68</f>
        <v>0</v>
      </c>
      <c r="K65" s="354">
        <f>K66+K67+K68</f>
        <v>0</v>
      </c>
      <c r="L65" s="354">
        <f>L66+L67+L68</f>
        <v>0</v>
      </c>
      <c r="M65" s="354">
        <f>M66+M67+M68</f>
        <v>0</v>
      </c>
      <c r="N65" s="354">
        <f>N66+N67+N68</f>
        <v>0</v>
      </c>
      <c r="O65" s="324">
        <f t="shared" si="63"/>
        <v>0</v>
      </c>
      <c r="P65" s="353">
        <f t="shared" si="66"/>
        <v>0</v>
      </c>
      <c r="Q65" s="354">
        <f>Q66+Q67+Q68</f>
        <v>0</v>
      </c>
      <c r="R65" s="354">
        <f>R66+R67+R68</f>
        <v>0</v>
      </c>
      <c r="S65" s="354">
        <f>S66+S67+S68</f>
        <v>0</v>
      </c>
      <c r="T65" s="354">
        <f>T66+T67+T68</f>
        <v>0</v>
      </c>
      <c r="U65" s="354">
        <f>U66+U67+U68</f>
        <v>0</v>
      </c>
      <c r="V65" s="305" t="e">
        <f t="shared" si="4"/>
        <v>#DIV/0!</v>
      </c>
    </row>
    <row r="66" spans="1:25" s="325" customFormat="1">
      <c r="A66" s="336"/>
      <c r="B66" s="352" t="s">
        <v>643</v>
      </c>
      <c r="C66" s="353">
        <f t="shared" si="67"/>
        <v>0</v>
      </c>
      <c r="D66" s="354"/>
      <c r="E66" s="354"/>
      <c r="F66" s="354"/>
      <c r="G66" s="354"/>
      <c r="H66" s="354"/>
      <c r="I66" s="353">
        <f t="shared" si="65"/>
        <v>0</v>
      </c>
      <c r="J66" s="355"/>
      <c r="K66" s="358"/>
      <c r="L66" s="358"/>
      <c r="M66" s="355"/>
      <c r="N66" s="354"/>
      <c r="O66" s="324" t="e">
        <f t="shared" si="63"/>
        <v>#DIV/0!</v>
      </c>
      <c r="P66" s="353">
        <f t="shared" si="66"/>
        <v>0</v>
      </c>
      <c r="Q66" s="355"/>
      <c r="R66" s="358"/>
      <c r="S66" s="358"/>
      <c r="T66" s="355"/>
      <c r="U66" s="354"/>
      <c r="V66" s="305" t="e">
        <f t="shared" si="4"/>
        <v>#DIV/0!</v>
      </c>
    </row>
    <row r="67" spans="1:25" s="325" customFormat="1">
      <c r="A67" s="336"/>
      <c r="B67" s="359" t="s">
        <v>644</v>
      </c>
      <c r="C67" s="353">
        <f t="shared" si="67"/>
        <v>0</v>
      </c>
      <c r="D67" s="354"/>
      <c r="E67" s="354"/>
      <c r="F67" s="354"/>
      <c r="G67" s="354"/>
      <c r="H67" s="354"/>
      <c r="I67" s="353">
        <f t="shared" si="65"/>
        <v>0</v>
      </c>
      <c r="J67" s="354"/>
      <c r="K67" s="354"/>
      <c r="L67" s="354"/>
      <c r="M67" s="354"/>
      <c r="N67" s="354"/>
      <c r="O67" s="324" t="e">
        <f t="shared" si="63"/>
        <v>#DIV/0!</v>
      </c>
      <c r="P67" s="353">
        <f t="shared" si="66"/>
        <v>0</v>
      </c>
      <c r="Q67" s="354"/>
      <c r="R67" s="354"/>
      <c r="S67" s="354"/>
      <c r="T67" s="354"/>
      <c r="U67" s="354"/>
      <c r="V67" s="305" t="e">
        <f t="shared" ref="V67:V130" si="68">SUM(P67/I67*100)</f>
        <v>#DIV/0!</v>
      </c>
    </row>
    <row r="68" spans="1:25" s="325" customFormat="1">
      <c r="A68" s="336"/>
      <c r="B68" s="352" t="s">
        <v>645</v>
      </c>
      <c r="C68" s="353">
        <f t="shared" si="67"/>
        <v>3750</v>
      </c>
      <c r="D68" s="354"/>
      <c r="E68" s="354"/>
      <c r="F68" s="354">
        <v>1250</v>
      </c>
      <c r="G68" s="354"/>
      <c r="H68" s="354">
        <v>2500</v>
      </c>
      <c r="I68" s="353">
        <f t="shared" si="65"/>
        <v>0</v>
      </c>
      <c r="J68" s="354"/>
      <c r="K68" s="354"/>
      <c r="L68" s="354"/>
      <c r="M68" s="354"/>
      <c r="N68" s="354"/>
      <c r="O68" s="324">
        <f t="shared" si="63"/>
        <v>0</v>
      </c>
      <c r="P68" s="353">
        <f t="shared" si="66"/>
        <v>0</v>
      </c>
      <c r="Q68" s="354"/>
      <c r="R68" s="354"/>
      <c r="S68" s="354"/>
      <c r="T68" s="354"/>
      <c r="U68" s="354"/>
      <c r="V68" s="305" t="e">
        <f t="shared" si="68"/>
        <v>#DIV/0!</v>
      </c>
    </row>
    <row r="69" spans="1:25" s="325" customFormat="1" ht="22.5">
      <c r="A69" s="360" t="s">
        <v>646</v>
      </c>
      <c r="B69" s="352" t="s">
        <v>647</v>
      </c>
      <c r="C69" s="353">
        <f t="shared" si="67"/>
        <v>5880</v>
      </c>
      <c r="D69" s="354">
        <f>D70+D71+D72+D73+D74</f>
        <v>1100</v>
      </c>
      <c r="E69" s="354">
        <f>E70+E71+E72+E73+E74</f>
        <v>3980</v>
      </c>
      <c r="F69" s="354">
        <f>F70+F71+F72+F73+F74</f>
        <v>800</v>
      </c>
      <c r="G69" s="354">
        <f>G70+G71+G72+G73+G74</f>
        <v>0</v>
      </c>
      <c r="H69" s="354">
        <f>H70+H71+H72+H73+H74</f>
        <v>0</v>
      </c>
      <c r="I69" s="353">
        <f t="shared" si="65"/>
        <v>3771.0365000000002</v>
      </c>
      <c r="J69" s="354">
        <f>J70+J71+J72+J73</f>
        <v>1971.116</v>
      </c>
      <c r="K69" s="354">
        <f>K70+K71+K72+K73</f>
        <v>1799.9205000000002</v>
      </c>
      <c r="L69" s="354">
        <f>L70+L71+L72+L73+L74</f>
        <v>0</v>
      </c>
      <c r="M69" s="354">
        <f>M70+M71+M72+M73+M74</f>
        <v>0</v>
      </c>
      <c r="N69" s="354">
        <f>N70+N71+N72+N73</f>
        <v>0</v>
      </c>
      <c r="O69" s="324">
        <f t="shared" si="63"/>
        <v>64.133273809523814</v>
      </c>
      <c r="P69" s="353">
        <f t="shared" si="66"/>
        <v>3771.0365000000002</v>
      </c>
      <c r="Q69" s="354">
        <f>Q70+Q71+Q72+Q73</f>
        <v>1971.116</v>
      </c>
      <c r="R69" s="354">
        <f>R70+R71+R72+R73</f>
        <v>1799.9205000000002</v>
      </c>
      <c r="S69" s="354">
        <f>S70+S71+S72+S73+S74</f>
        <v>0</v>
      </c>
      <c r="T69" s="354">
        <f>T70+T71+T72+T73+T74</f>
        <v>0</v>
      </c>
      <c r="U69" s="354">
        <f>U70+U71+U72+U73</f>
        <v>0</v>
      </c>
      <c r="V69" s="305">
        <f t="shared" si="68"/>
        <v>100</v>
      </c>
    </row>
    <row r="70" spans="1:25" s="325" customFormat="1">
      <c r="A70" s="336"/>
      <c r="B70" s="352" t="s">
        <v>648</v>
      </c>
      <c r="C70" s="353">
        <f t="shared" si="67"/>
        <v>0</v>
      </c>
      <c r="D70" s="354"/>
      <c r="E70" s="354"/>
      <c r="F70" s="354"/>
      <c r="G70" s="354"/>
      <c r="H70" s="354"/>
      <c r="I70" s="353">
        <f t="shared" si="65"/>
        <v>675.45</v>
      </c>
      <c r="J70" s="354"/>
      <c r="K70" s="355">
        <v>675.45</v>
      </c>
      <c r="L70" s="354"/>
      <c r="M70" s="354"/>
      <c r="N70" s="354"/>
      <c r="O70" s="324" t="e">
        <f t="shared" si="63"/>
        <v>#DIV/0!</v>
      </c>
      <c r="P70" s="353">
        <f t="shared" si="66"/>
        <v>675.45</v>
      </c>
      <c r="Q70" s="354"/>
      <c r="R70" s="355">
        <v>675.45</v>
      </c>
      <c r="S70" s="354"/>
      <c r="T70" s="354"/>
      <c r="U70" s="354"/>
      <c r="V70" s="305">
        <f t="shared" si="68"/>
        <v>100</v>
      </c>
    </row>
    <row r="71" spans="1:25" s="325" customFormat="1">
      <c r="A71" s="336"/>
      <c r="B71" s="352" t="s">
        <v>649</v>
      </c>
      <c r="C71" s="353">
        <f t="shared" si="67"/>
        <v>0</v>
      </c>
      <c r="D71" s="354"/>
      <c r="E71" s="354"/>
      <c r="F71" s="354"/>
      <c r="G71" s="354"/>
      <c r="H71" s="354"/>
      <c r="I71" s="353">
        <f t="shared" si="65"/>
        <v>0</v>
      </c>
      <c r="J71" s="354"/>
      <c r="K71" s="355"/>
      <c r="L71" s="354"/>
      <c r="M71" s="354"/>
      <c r="N71" s="354"/>
      <c r="O71" s="324" t="e">
        <f t="shared" si="63"/>
        <v>#DIV/0!</v>
      </c>
      <c r="P71" s="353">
        <f t="shared" si="66"/>
        <v>0</v>
      </c>
      <c r="Q71" s="354"/>
      <c r="R71" s="355"/>
      <c r="S71" s="354"/>
      <c r="T71" s="354"/>
      <c r="U71" s="354"/>
      <c r="V71" s="305" t="e">
        <f t="shared" si="68"/>
        <v>#DIV/0!</v>
      </c>
    </row>
    <row r="72" spans="1:25" s="325" customFormat="1">
      <c r="A72" s="336"/>
      <c r="B72" s="352" t="s">
        <v>650</v>
      </c>
      <c r="C72" s="353">
        <f t="shared" si="67"/>
        <v>4600</v>
      </c>
      <c r="D72" s="354">
        <v>1100</v>
      </c>
      <c r="E72" s="354">
        <v>3500</v>
      </c>
      <c r="F72" s="354"/>
      <c r="G72" s="354"/>
      <c r="H72" s="354"/>
      <c r="I72" s="361">
        <f>SUM(J72:N72)</f>
        <v>2832.4700000000003</v>
      </c>
      <c r="J72" s="355">
        <v>1971.116</v>
      </c>
      <c r="K72" s="355">
        <v>861.35400000000004</v>
      </c>
      <c r="L72" s="354"/>
      <c r="M72" s="354"/>
      <c r="N72" s="354"/>
      <c r="O72" s="324">
        <f t="shared" si="63"/>
        <v>61.57543478260871</v>
      </c>
      <c r="P72" s="361">
        <f>SUM(Q72:U72)</f>
        <v>2832.4700000000003</v>
      </c>
      <c r="Q72" s="355">
        <v>1971.116</v>
      </c>
      <c r="R72" s="355">
        <v>861.35400000000004</v>
      </c>
      <c r="S72" s="354"/>
      <c r="T72" s="354"/>
      <c r="U72" s="354"/>
      <c r="V72" s="305">
        <f t="shared" si="68"/>
        <v>100</v>
      </c>
      <c r="X72" s="325">
        <v>2832.47</v>
      </c>
      <c r="Y72" s="325">
        <v>116</v>
      </c>
    </row>
    <row r="73" spans="1:25" s="325" customFormat="1">
      <c r="A73" s="336"/>
      <c r="B73" s="352" t="s">
        <v>651</v>
      </c>
      <c r="C73" s="353">
        <f t="shared" si="67"/>
        <v>480</v>
      </c>
      <c r="D73" s="354"/>
      <c r="E73" s="354">
        <v>480</v>
      </c>
      <c r="F73" s="354"/>
      <c r="G73" s="354"/>
      <c r="H73" s="354"/>
      <c r="I73" s="353">
        <f t="shared" si="65"/>
        <v>263.11649999999997</v>
      </c>
      <c r="J73" s="362"/>
      <c r="K73" s="363">
        <v>263.11649999999997</v>
      </c>
      <c r="L73" s="354"/>
      <c r="M73" s="354"/>
      <c r="N73" s="354"/>
      <c r="O73" s="324">
        <f t="shared" si="63"/>
        <v>54.81593749999999</v>
      </c>
      <c r="P73" s="353">
        <f t="shared" ref="P73" si="69">SUM(Q73:U73)</f>
        <v>263.11649999999997</v>
      </c>
      <c r="Q73" s="362"/>
      <c r="R73" s="355">
        <v>263.11649999999997</v>
      </c>
      <c r="S73" s="354"/>
      <c r="T73" s="354"/>
      <c r="U73" s="354"/>
      <c r="V73" s="305">
        <f t="shared" si="68"/>
        <v>100</v>
      </c>
    </row>
    <row r="74" spans="1:25" s="325" customFormat="1">
      <c r="A74" s="336"/>
      <c r="B74" s="352" t="s">
        <v>652</v>
      </c>
      <c r="C74" s="353">
        <f>SUM(D74:H74)</f>
        <v>800</v>
      </c>
      <c r="D74" s="354">
        <f>D75</f>
        <v>0</v>
      </c>
      <c r="E74" s="354">
        <f>E75</f>
        <v>0</v>
      </c>
      <c r="F74" s="354">
        <f>F75</f>
        <v>800</v>
      </c>
      <c r="G74" s="354">
        <f>G75</f>
        <v>0</v>
      </c>
      <c r="H74" s="354">
        <f>H75</f>
        <v>0</v>
      </c>
      <c r="I74" s="353">
        <f>SUM(J74:N74)</f>
        <v>0</v>
      </c>
      <c r="J74" s="354"/>
      <c r="K74" s="354"/>
      <c r="L74" s="354"/>
      <c r="M74" s="354"/>
      <c r="N74" s="354"/>
      <c r="O74" s="324">
        <f t="shared" si="63"/>
        <v>0</v>
      </c>
      <c r="P74" s="353">
        <f>SUM(Q74:U74)</f>
        <v>0</v>
      </c>
      <c r="Q74" s="354"/>
      <c r="R74" s="354"/>
      <c r="S74" s="354"/>
      <c r="T74" s="354"/>
      <c r="U74" s="354"/>
      <c r="V74" s="305" t="e">
        <f t="shared" si="68"/>
        <v>#DIV/0!</v>
      </c>
    </row>
    <row r="75" spans="1:25" s="325" customFormat="1" ht="22.5">
      <c r="A75" s="336"/>
      <c r="B75" s="352" t="s">
        <v>653</v>
      </c>
      <c r="C75" s="353">
        <f>SUM(D75:H75)</f>
        <v>800</v>
      </c>
      <c r="D75" s="354"/>
      <c r="E75" s="354"/>
      <c r="F75" s="354">
        <v>800</v>
      </c>
      <c r="G75" s="354"/>
      <c r="H75" s="354"/>
      <c r="I75" s="353"/>
      <c r="J75" s="354"/>
      <c r="K75" s="354"/>
      <c r="L75" s="354"/>
      <c r="M75" s="354"/>
      <c r="N75" s="354"/>
      <c r="O75" s="324"/>
      <c r="P75" s="353"/>
      <c r="Q75" s="354"/>
      <c r="R75" s="354"/>
      <c r="S75" s="354"/>
      <c r="T75" s="354"/>
      <c r="U75" s="354"/>
      <c r="V75" s="305" t="e">
        <f t="shared" si="68"/>
        <v>#DIV/0!</v>
      </c>
    </row>
    <row r="76" spans="1:25" s="325" customFormat="1">
      <c r="A76" s="336" t="s">
        <v>654</v>
      </c>
      <c r="B76" s="352" t="s">
        <v>655</v>
      </c>
      <c r="C76" s="353">
        <f>SUM(D76:H76)</f>
        <v>0</v>
      </c>
      <c r="D76" s="354">
        <f>D77</f>
        <v>0</v>
      </c>
      <c r="E76" s="354">
        <f>E77</f>
        <v>0</v>
      </c>
      <c r="F76" s="354">
        <f>F77</f>
        <v>0</v>
      </c>
      <c r="G76" s="354">
        <f>G77</f>
        <v>0</v>
      </c>
      <c r="H76" s="354">
        <f>H77</f>
        <v>0</v>
      </c>
      <c r="I76" s="353">
        <f t="shared" si="65"/>
        <v>0</v>
      </c>
      <c r="J76" s="354">
        <f>J77</f>
        <v>0</v>
      </c>
      <c r="K76" s="354">
        <f>K77</f>
        <v>0</v>
      </c>
      <c r="L76" s="354">
        <f>L77</f>
        <v>0</v>
      </c>
      <c r="M76" s="354">
        <f>M77</f>
        <v>0</v>
      </c>
      <c r="N76" s="354">
        <f>N77</f>
        <v>0</v>
      </c>
      <c r="O76" s="324" t="e">
        <f t="shared" si="63"/>
        <v>#DIV/0!</v>
      </c>
      <c r="P76" s="353">
        <f t="shared" ref="P76:P77" si="70">SUM(Q76:U76)</f>
        <v>0</v>
      </c>
      <c r="Q76" s="354">
        <f>Q77</f>
        <v>0</v>
      </c>
      <c r="R76" s="354">
        <f>R77</f>
        <v>0</v>
      </c>
      <c r="S76" s="354">
        <f>S77</f>
        <v>0</v>
      </c>
      <c r="T76" s="354">
        <f>T77</f>
        <v>0</v>
      </c>
      <c r="U76" s="354">
        <f>U77</f>
        <v>0</v>
      </c>
      <c r="V76" s="305" t="e">
        <f t="shared" si="68"/>
        <v>#DIV/0!</v>
      </c>
    </row>
    <row r="77" spans="1:25" s="325" customFormat="1">
      <c r="A77" s="336"/>
      <c r="B77" s="352" t="s">
        <v>656</v>
      </c>
      <c r="C77" s="353">
        <f t="shared" si="67"/>
        <v>0</v>
      </c>
      <c r="D77" s="354"/>
      <c r="E77" s="354"/>
      <c r="F77" s="354"/>
      <c r="G77" s="354"/>
      <c r="H77" s="354"/>
      <c r="I77" s="353">
        <f t="shared" si="65"/>
        <v>0</v>
      </c>
      <c r="J77" s="354"/>
      <c r="K77" s="354"/>
      <c r="L77" s="354"/>
      <c r="M77" s="354"/>
      <c r="N77" s="354"/>
      <c r="O77" s="324" t="e">
        <f t="shared" si="63"/>
        <v>#DIV/0!</v>
      </c>
      <c r="P77" s="353">
        <f t="shared" si="70"/>
        <v>0</v>
      </c>
      <c r="Q77" s="354"/>
      <c r="R77" s="354"/>
      <c r="S77" s="354"/>
      <c r="T77" s="354"/>
      <c r="U77" s="354"/>
      <c r="V77" s="305" t="e">
        <f t="shared" si="68"/>
        <v>#DIV/0!</v>
      </c>
    </row>
    <row r="78" spans="1:25" s="325" customFormat="1">
      <c r="A78" s="313" t="s">
        <v>657</v>
      </c>
      <c r="B78" s="364" t="s">
        <v>43</v>
      </c>
      <c r="C78" s="349">
        <f>SUM(D78:H78)</f>
        <v>8655.5</v>
      </c>
      <c r="D78" s="350">
        <f>D79+D84+D87+D92+D95+D96+D97+D98</f>
        <v>1100</v>
      </c>
      <c r="E78" s="350">
        <f>E79+E84+E87+E92+E95+E96+E97+E98</f>
        <v>2584.1999999999998</v>
      </c>
      <c r="F78" s="350">
        <f>F79+F84+F87+F92+F95+F96+F97+F98</f>
        <v>2050</v>
      </c>
      <c r="G78" s="350">
        <f>G79+G84+G87+G92+G95+G96+G97+G98</f>
        <v>100</v>
      </c>
      <c r="H78" s="350">
        <f>H79+H84+H87+H92+H95+H96+H97+H98</f>
        <v>2821.3</v>
      </c>
      <c r="I78" s="349">
        <f t="shared" ref="I78:N78" si="71">I79+I84+I87+I92+I95+I96+I97</f>
        <v>12370.122800000001</v>
      </c>
      <c r="J78" s="350">
        <f t="shared" si="71"/>
        <v>0</v>
      </c>
      <c r="K78" s="350">
        <f t="shared" si="71"/>
        <v>7368.2537000000011</v>
      </c>
      <c r="L78" s="350">
        <f t="shared" si="71"/>
        <v>5001.8690999999999</v>
      </c>
      <c r="M78" s="350">
        <f t="shared" si="71"/>
        <v>0</v>
      </c>
      <c r="N78" s="350">
        <f t="shared" si="71"/>
        <v>0</v>
      </c>
      <c r="O78" s="365">
        <f t="shared" si="63"/>
        <v>142.9163283461383</v>
      </c>
      <c r="P78" s="349">
        <f t="shared" ref="P78:U78" si="72">P79+P84+P87+P92+P95+P96+P97</f>
        <v>12370.116000000002</v>
      </c>
      <c r="Q78" s="350">
        <f t="shared" si="72"/>
        <v>0</v>
      </c>
      <c r="R78" s="350">
        <f t="shared" si="72"/>
        <v>7368.246900000001</v>
      </c>
      <c r="S78" s="350">
        <f t="shared" si="72"/>
        <v>5001.8690999999999</v>
      </c>
      <c r="T78" s="350">
        <f t="shared" si="72"/>
        <v>0</v>
      </c>
      <c r="U78" s="350">
        <f t="shared" si="72"/>
        <v>0</v>
      </c>
      <c r="V78" s="305">
        <f t="shared" si="68"/>
        <v>99.999945028839974</v>
      </c>
    </row>
    <row r="79" spans="1:25" s="325" customFormat="1">
      <c r="A79" s="336" t="s">
        <v>658</v>
      </c>
      <c r="B79" s="352" t="s">
        <v>659</v>
      </c>
      <c r="C79" s="353">
        <f t="shared" si="67"/>
        <v>2103.5</v>
      </c>
      <c r="D79" s="354">
        <f t="shared" ref="D79:J79" si="73">SUM(D80:D83)</f>
        <v>0</v>
      </c>
      <c r="E79" s="354">
        <f t="shared" si="73"/>
        <v>1682.2</v>
      </c>
      <c r="F79" s="354">
        <f t="shared" si="73"/>
        <v>0</v>
      </c>
      <c r="G79" s="354">
        <f t="shared" si="73"/>
        <v>0</v>
      </c>
      <c r="H79" s="354">
        <f t="shared" si="73"/>
        <v>421.3</v>
      </c>
      <c r="I79" s="353">
        <f t="shared" si="73"/>
        <v>1829.6</v>
      </c>
      <c r="J79" s="354">
        <f t="shared" si="73"/>
        <v>0</v>
      </c>
      <c r="K79" s="354">
        <f>SUM(K80:K82)</f>
        <v>179.6</v>
      </c>
      <c r="L79" s="354">
        <f>SUM(L80:L82)</f>
        <v>1650</v>
      </c>
      <c r="M79" s="354">
        <f>SUM(M80:M82)</f>
        <v>0</v>
      </c>
      <c r="N79" s="354">
        <f>SUM(N80:N82)</f>
        <v>0</v>
      </c>
      <c r="O79" s="324">
        <f t="shared" si="63"/>
        <v>86.978844782505348</v>
      </c>
      <c r="P79" s="353">
        <f t="shared" ref="P79:Q79" si="74">SUM(P80:P83)</f>
        <v>1829.6</v>
      </c>
      <c r="Q79" s="354">
        <f t="shared" si="74"/>
        <v>0</v>
      </c>
      <c r="R79" s="354">
        <f>SUM(R80:R82)</f>
        <v>179.6</v>
      </c>
      <c r="S79" s="354">
        <f>SUM(S80:S82)</f>
        <v>1650</v>
      </c>
      <c r="T79" s="354">
        <f>SUM(T80:T82)</f>
        <v>0</v>
      </c>
      <c r="U79" s="354">
        <f>SUM(U80:U82)</f>
        <v>0</v>
      </c>
      <c r="V79" s="305">
        <f t="shared" si="68"/>
        <v>100</v>
      </c>
      <c r="X79" s="325">
        <v>1869.1</v>
      </c>
    </row>
    <row r="80" spans="1:25" s="325" customFormat="1">
      <c r="A80" s="336"/>
      <c r="B80" s="352" t="s">
        <v>660</v>
      </c>
      <c r="C80" s="353">
        <f t="shared" si="67"/>
        <v>0</v>
      </c>
      <c r="D80" s="354"/>
      <c r="E80" s="354"/>
      <c r="F80" s="354"/>
      <c r="G80" s="354"/>
      <c r="H80" s="354"/>
      <c r="I80" s="361">
        <f t="shared" ref="I80:I81" si="75">SUM(J80:N80)</f>
        <v>1760</v>
      </c>
      <c r="J80" s="355">
        <f>J81</f>
        <v>0</v>
      </c>
      <c r="K80" s="363">
        <v>110</v>
      </c>
      <c r="L80" s="363">
        <v>1650</v>
      </c>
      <c r="M80" s="354"/>
      <c r="N80" s="354"/>
      <c r="O80" s="324" t="e">
        <f t="shared" si="63"/>
        <v>#DIV/0!</v>
      </c>
      <c r="P80" s="361">
        <f t="shared" ref="P80:P83" si="76">SUM(Q80:U80)</f>
        <v>1760</v>
      </c>
      <c r="Q80" s="355">
        <f>Q81</f>
        <v>0</v>
      </c>
      <c r="R80" s="363">
        <v>110</v>
      </c>
      <c r="S80" s="355">
        <v>1650</v>
      </c>
      <c r="T80" s="354"/>
      <c r="U80" s="354"/>
      <c r="V80" s="305">
        <f t="shared" si="68"/>
        <v>100</v>
      </c>
    </row>
    <row r="81" spans="1:22" s="325" customFormat="1">
      <c r="A81" s="336"/>
      <c r="B81" s="352" t="s">
        <v>661</v>
      </c>
      <c r="C81" s="353">
        <f t="shared" si="67"/>
        <v>2103.5</v>
      </c>
      <c r="D81" s="354"/>
      <c r="E81" s="354">
        <v>1682.2</v>
      </c>
      <c r="F81" s="354"/>
      <c r="G81" s="354"/>
      <c r="H81" s="354">
        <v>421.3</v>
      </c>
      <c r="I81" s="361">
        <f t="shared" si="75"/>
        <v>69.599999999999994</v>
      </c>
      <c r="J81" s="355"/>
      <c r="K81" s="355">
        <v>69.599999999999994</v>
      </c>
      <c r="L81" s="355">
        <v>0</v>
      </c>
      <c r="M81" s="354"/>
      <c r="N81" s="354"/>
      <c r="O81" s="324">
        <f t="shared" si="63"/>
        <v>3.3087710957927263</v>
      </c>
      <c r="P81" s="361">
        <f t="shared" si="76"/>
        <v>69.599999999999994</v>
      </c>
      <c r="Q81" s="355"/>
      <c r="R81" s="355">
        <v>69.599999999999994</v>
      </c>
      <c r="S81" s="355">
        <v>0</v>
      </c>
      <c r="T81" s="354"/>
      <c r="U81" s="354"/>
      <c r="V81" s="305">
        <f t="shared" si="68"/>
        <v>100</v>
      </c>
    </row>
    <row r="82" spans="1:22" s="325" customFormat="1">
      <c r="A82" s="336"/>
      <c r="B82" s="325" t="s">
        <v>662</v>
      </c>
      <c r="C82" s="353">
        <f t="shared" si="67"/>
        <v>0</v>
      </c>
      <c r="D82" s="354"/>
      <c r="E82" s="354"/>
      <c r="F82" s="354"/>
      <c r="G82" s="354"/>
      <c r="H82" s="354"/>
      <c r="I82" s="353">
        <f t="shared" si="65"/>
        <v>0</v>
      </c>
      <c r="J82" s="354"/>
      <c r="K82" s="355">
        <v>0</v>
      </c>
      <c r="L82" s="355">
        <v>0</v>
      </c>
      <c r="M82" s="354"/>
      <c r="N82" s="354"/>
      <c r="O82" s="324" t="e">
        <f t="shared" si="63"/>
        <v>#DIV/0!</v>
      </c>
      <c r="P82" s="353">
        <f t="shared" si="76"/>
        <v>0</v>
      </c>
      <c r="Q82" s="354"/>
      <c r="R82" s="355">
        <v>0</v>
      </c>
      <c r="S82" s="355">
        <v>0</v>
      </c>
      <c r="T82" s="354"/>
      <c r="U82" s="354"/>
      <c r="V82" s="305" t="e">
        <f t="shared" si="68"/>
        <v>#DIV/0!</v>
      </c>
    </row>
    <row r="83" spans="1:22" s="325" customFormat="1" ht="33.75">
      <c r="A83" s="336"/>
      <c r="B83" s="366" t="s">
        <v>663</v>
      </c>
      <c r="C83" s="353">
        <f t="shared" si="67"/>
        <v>0</v>
      </c>
      <c r="D83" s="354"/>
      <c r="E83" s="354"/>
      <c r="F83" s="354"/>
      <c r="G83" s="354"/>
      <c r="H83" s="354"/>
      <c r="I83" s="353">
        <f t="shared" si="65"/>
        <v>0</v>
      </c>
      <c r="J83" s="354"/>
      <c r="K83" s="354"/>
      <c r="L83" s="354"/>
      <c r="M83" s="354"/>
      <c r="N83" s="354"/>
      <c r="O83" s="324"/>
      <c r="P83" s="353">
        <f t="shared" si="76"/>
        <v>0</v>
      </c>
      <c r="Q83" s="354"/>
      <c r="R83" s="354"/>
      <c r="S83" s="354"/>
      <c r="T83" s="354"/>
      <c r="U83" s="354"/>
      <c r="V83" s="305" t="e">
        <f t="shared" si="68"/>
        <v>#DIV/0!</v>
      </c>
    </row>
    <row r="84" spans="1:22" s="325" customFormat="1">
      <c r="A84" s="336" t="s">
        <v>664</v>
      </c>
      <c r="B84" s="367" t="s">
        <v>665</v>
      </c>
      <c r="C84" s="353">
        <f t="shared" si="67"/>
        <v>2800</v>
      </c>
      <c r="D84" s="354">
        <f>D85+D86</f>
        <v>0</v>
      </c>
      <c r="E84" s="354">
        <f>E85+E86</f>
        <v>0</v>
      </c>
      <c r="F84" s="354">
        <f>F85+F86</f>
        <v>1000</v>
      </c>
      <c r="G84" s="354">
        <f>G85+G86</f>
        <v>100</v>
      </c>
      <c r="H84" s="354">
        <f>H85+H86</f>
        <v>1700</v>
      </c>
      <c r="I84" s="353">
        <f t="shared" ref="I84:N84" si="77">I85+I86</f>
        <v>9255.880000000001</v>
      </c>
      <c r="J84" s="354">
        <f t="shared" si="77"/>
        <v>0</v>
      </c>
      <c r="K84" s="368">
        <f t="shared" si="77"/>
        <v>5905.88</v>
      </c>
      <c r="L84" s="368">
        <f>L85+L86</f>
        <v>3350</v>
      </c>
      <c r="M84" s="354">
        <f t="shared" si="77"/>
        <v>0</v>
      </c>
      <c r="N84" s="354">
        <f t="shared" si="77"/>
        <v>0</v>
      </c>
      <c r="O84" s="324">
        <f t="shared" si="63"/>
        <v>330.56714285714287</v>
      </c>
      <c r="P84" s="353">
        <f t="shared" ref="P84:U84" si="78">P85+P86</f>
        <v>9255.880000000001</v>
      </c>
      <c r="Q84" s="354">
        <f t="shared" si="78"/>
        <v>0</v>
      </c>
      <c r="R84" s="354">
        <f t="shared" si="78"/>
        <v>5905.88</v>
      </c>
      <c r="S84" s="354">
        <f t="shared" si="78"/>
        <v>3350</v>
      </c>
      <c r="T84" s="354">
        <f t="shared" si="78"/>
        <v>0</v>
      </c>
      <c r="U84" s="354">
        <f t="shared" si="78"/>
        <v>0</v>
      </c>
      <c r="V84" s="305">
        <f t="shared" si="68"/>
        <v>100</v>
      </c>
    </row>
    <row r="85" spans="1:22" s="325" customFormat="1">
      <c r="A85" s="336"/>
      <c r="B85" s="352" t="s">
        <v>666</v>
      </c>
      <c r="C85" s="353">
        <f t="shared" si="67"/>
        <v>1000</v>
      </c>
      <c r="D85" s="354"/>
      <c r="E85" s="354"/>
      <c r="F85" s="354">
        <v>500</v>
      </c>
      <c r="G85" s="354"/>
      <c r="H85" s="354">
        <v>500</v>
      </c>
      <c r="I85" s="361">
        <f t="shared" ref="I85:I86" si="79">SUM(J85:N85)</f>
        <v>5655.88</v>
      </c>
      <c r="J85" s="355">
        <f>J86</f>
        <v>0</v>
      </c>
      <c r="K85" s="363">
        <v>3505.88</v>
      </c>
      <c r="L85" s="363">
        <v>2150</v>
      </c>
      <c r="M85" s="354"/>
      <c r="N85" s="354"/>
      <c r="O85" s="324">
        <f t="shared" si="63"/>
        <v>565.58799999999997</v>
      </c>
      <c r="P85" s="361">
        <f t="shared" ref="P85:P86" si="80">SUM(Q85:U85)</f>
        <v>5655.88</v>
      </c>
      <c r="Q85" s="355">
        <f>Q86</f>
        <v>0</v>
      </c>
      <c r="R85" s="363">
        <v>3505.88</v>
      </c>
      <c r="S85" s="355">
        <v>2150</v>
      </c>
      <c r="T85" s="354"/>
      <c r="U85" s="354"/>
      <c r="V85" s="305">
        <f t="shared" si="68"/>
        <v>100</v>
      </c>
    </row>
    <row r="86" spans="1:22" s="325" customFormat="1">
      <c r="A86" s="336"/>
      <c r="B86" s="352" t="s">
        <v>667</v>
      </c>
      <c r="C86" s="353">
        <f t="shared" si="67"/>
        <v>1800</v>
      </c>
      <c r="D86" s="354"/>
      <c r="E86" s="354"/>
      <c r="F86" s="354">
        <v>500</v>
      </c>
      <c r="G86" s="354">
        <v>100</v>
      </c>
      <c r="H86" s="354">
        <v>1200</v>
      </c>
      <c r="I86" s="361">
        <f t="shared" si="79"/>
        <v>3600</v>
      </c>
      <c r="J86" s="355"/>
      <c r="K86" s="363">
        <v>2400</v>
      </c>
      <c r="L86" s="363">
        <v>1200</v>
      </c>
      <c r="M86" s="354"/>
      <c r="N86" s="354"/>
      <c r="O86" s="324">
        <f t="shared" si="63"/>
        <v>200</v>
      </c>
      <c r="P86" s="361">
        <f t="shared" si="80"/>
        <v>3600</v>
      </c>
      <c r="Q86" s="355"/>
      <c r="R86" s="363">
        <v>2400</v>
      </c>
      <c r="S86" s="363">
        <v>1200</v>
      </c>
      <c r="T86" s="354"/>
      <c r="U86" s="354"/>
      <c r="V86" s="305">
        <f t="shared" si="68"/>
        <v>100</v>
      </c>
    </row>
    <row r="87" spans="1:22" s="325" customFormat="1">
      <c r="A87" s="336" t="s">
        <v>668</v>
      </c>
      <c r="B87" s="352" t="s">
        <v>669</v>
      </c>
      <c r="C87" s="353">
        <f>SUM(D87:H87)</f>
        <v>830</v>
      </c>
      <c r="D87" s="354">
        <f>D88+D89+D90+D91</f>
        <v>0</v>
      </c>
      <c r="E87" s="354">
        <f>E88+E89+E90+E91</f>
        <v>830</v>
      </c>
      <c r="F87" s="354">
        <f>F88+F89+F90+F91</f>
        <v>0</v>
      </c>
      <c r="G87" s="354">
        <f>G88+G89+G90+G91</f>
        <v>0</v>
      </c>
      <c r="H87" s="354">
        <f>H88+H89+H90+H91</f>
        <v>0</v>
      </c>
      <c r="I87" s="353">
        <f t="shared" ref="I87:N87" si="81">I88+I89</f>
        <v>219.8648</v>
      </c>
      <c r="J87" s="354">
        <f t="shared" si="81"/>
        <v>0</v>
      </c>
      <c r="K87" s="368">
        <f>K88+K89</f>
        <v>217.9957</v>
      </c>
      <c r="L87" s="354">
        <f t="shared" si="81"/>
        <v>1.8691</v>
      </c>
      <c r="M87" s="354">
        <f>SUM(M88:M91)</f>
        <v>0</v>
      </c>
      <c r="N87" s="354">
        <f t="shared" si="81"/>
        <v>0</v>
      </c>
      <c r="O87" s="324">
        <f t="shared" si="63"/>
        <v>26.489734939759035</v>
      </c>
      <c r="P87" s="353">
        <f t="shared" ref="P87:S87" si="82">P88+P89</f>
        <v>219.858</v>
      </c>
      <c r="Q87" s="354">
        <f t="shared" si="82"/>
        <v>0</v>
      </c>
      <c r="R87" s="354">
        <f>R88+R89</f>
        <v>217.9889</v>
      </c>
      <c r="S87" s="354">
        <f t="shared" si="82"/>
        <v>1.8691</v>
      </c>
      <c r="T87" s="354">
        <f>SUM(T88:T91)</f>
        <v>0</v>
      </c>
      <c r="U87" s="354">
        <f t="shared" ref="U87" si="83">U88+U89</f>
        <v>0</v>
      </c>
      <c r="V87" s="305">
        <f t="shared" si="68"/>
        <v>99.996907190236911</v>
      </c>
    </row>
    <row r="88" spans="1:22" s="325" customFormat="1">
      <c r="A88" s="336"/>
      <c r="B88" s="352" t="s">
        <v>670</v>
      </c>
      <c r="C88" s="353">
        <f t="shared" si="67"/>
        <v>650</v>
      </c>
      <c r="D88" s="354"/>
      <c r="E88" s="354">
        <v>650</v>
      </c>
      <c r="F88" s="354"/>
      <c r="G88" s="354"/>
      <c r="H88" s="354"/>
      <c r="I88" s="361">
        <f t="shared" ref="I88:I89" si="84">SUM(J88:N88)</f>
        <v>209.65</v>
      </c>
      <c r="J88" s="355"/>
      <c r="K88" s="363">
        <v>207.7809</v>
      </c>
      <c r="L88" s="355">
        <v>1.8691</v>
      </c>
      <c r="M88" s="354"/>
      <c r="N88" s="354"/>
      <c r="O88" s="324">
        <f t="shared" si="63"/>
        <v>32.253846153846155</v>
      </c>
      <c r="P88" s="361">
        <f t="shared" ref="P88:P97" si="85">SUM(Q88:U88)</f>
        <v>209.65</v>
      </c>
      <c r="Q88" s="355"/>
      <c r="R88" s="363">
        <v>207.7809</v>
      </c>
      <c r="S88" s="355">
        <v>1.8691</v>
      </c>
      <c r="T88" s="354"/>
      <c r="U88" s="354"/>
      <c r="V88" s="305">
        <f t="shared" si="68"/>
        <v>100</v>
      </c>
    </row>
    <row r="89" spans="1:22" s="325" customFormat="1">
      <c r="A89" s="336"/>
      <c r="B89" s="352" t="s">
        <v>671</v>
      </c>
      <c r="C89" s="353">
        <f t="shared" si="67"/>
        <v>180</v>
      </c>
      <c r="D89" s="354"/>
      <c r="E89" s="354">
        <v>180</v>
      </c>
      <c r="F89" s="354"/>
      <c r="G89" s="354"/>
      <c r="H89" s="354"/>
      <c r="I89" s="361">
        <f t="shared" si="84"/>
        <v>10.2148</v>
      </c>
      <c r="J89" s="355"/>
      <c r="K89" s="363">
        <v>10.2148</v>
      </c>
      <c r="L89" s="355">
        <v>0</v>
      </c>
      <c r="M89" s="354"/>
      <c r="N89" s="354"/>
      <c r="O89" s="324">
        <f t="shared" si="63"/>
        <v>5.6748888888888889</v>
      </c>
      <c r="P89" s="361">
        <f t="shared" si="85"/>
        <v>10.208</v>
      </c>
      <c r="Q89" s="355"/>
      <c r="R89" s="363">
        <v>10.208</v>
      </c>
      <c r="S89" s="355">
        <v>0</v>
      </c>
      <c r="T89" s="354"/>
      <c r="U89" s="354"/>
      <c r="V89" s="305">
        <f t="shared" si="68"/>
        <v>99.933429925206568</v>
      </c>
    </row>
    <row r="90" spans="1:22" s="325" customFormat="1">
      <c r="A90" s="336"/>
      <c r="B90" s="366" t="s">
        <v>672</v>
      </c>
      <c r="C90" s="353">
        <f t="shared" si="67"/>
        <v>0</v>
      </c>
      <c r="D90" s="354"/>
      <c r="E90" s="354"/>
      <c r="F90" s="354"/>
      <c r="G90" s="354"/>
      <c r="H90" s="354"/>
      <c r="I90" s="353">
        <f t="shared" si="65"/>
        <v>0</v>
      </c>
      <c r="J90" s="354"/>
      <c r="K90" s="354"/>
      <c r="L90" s="354"/>
      <c r="M90" s="358"/>
      <c r="N90" s="354"/>
      <c r="O90" s="324"/>
      <c r="P90" s="353">
        <f t="shared" si="85"/>
        <v>0</v>
      </c>
      <c r="Q90" s="354"/>
      <c r="R90" s="354"/>
      <c r="S90" s="354"/>
      <c r="T90" s="358"/>
      <c r="U90" s="354"/>
      <c r="V90" s="305" t="e">
        <f t="shared" si="68"/>
        <v>#DIV/0!</v>
      </c>
    </row>
    <row r="91" spans="1:22" s="325" customFormat="1">
      <c r="A91" s="336"/>
      <c r="B91" s="366" t="s">
        <v>673</v>
      </c>
      <c r="C91" s="353">
        <f t="shared" si="67"/>
        <v>0</v>
      </c>
      <c r="D91" s="354"/>
      <c r="E91" s="354"/>
      <c r="F91" s="354"/>
      <c r="G91" s="354"/>
      <c r="H91" s="354"/>
      <c r="I91" s="353">
        <f t="shared" si="65"/>
        <v>0</v>
      </c>
      <c r="J91" s="354"/>
      <c r="K91" s="354"/>
      <c r="L91" s="354"/>
      <c r="M91" s="358"/>
      <c r="N91" s="354"/>
      <c r="O91" s="324"/>
      <c r="P91" s="353">
        <f t="shared" si="85"/>
        <v>0</v>
      </c>
      <c r="Q91" s="354"/>
      <c r="R91" s="354"/>
      <c r="S91" s="354"/>
      <c r="T91" s="358"/>
      <c r="U91" s="354"/>
      <c r="V91" s="305" t="e">
        <f t="shared" si="68"/>
        <v>#DIV/0!</v>
      </c>
    </row>
    <row r="92" spans="1:22" s="325" customFormat="1">
      <c r="A92" s="336" t="s">
        <v>674</v>
      </c>
      <c r="B92" s="352" t="s">
        <v>675</v>
      </c>
      <c r="C92" s="353">
        <f t="shared" si="67"/>
        <v>1822</v>
      </c>
      <c r="D92" s="354">
        <f>D93+D94</f>
        <v>1100</v>
      </c>
      <c r="E92" s="354">
        <f>E93+E94</f>
        <v>72</v>
      </c>
      <c r="F92" s="354">
        <f>F93+F94</f>
        <v>150</v>
      </c>
      <c r="G92" s="354">
        <f>G93+G94</f>
        <v>0</v>
      </c>
      <c r="H92" s="354">
        <f>H93+H94</f>
        <v>500</v>
      </c>
      <c r="I92" s="353">
        <f t="shared" si="65"/>
        <v>1064.778</v>
      </c>
      <c r="J92" s="354">
        <f>J93+J94</f>
        <v>0</v>
      </c>
      <c r="K92" s="354">
        <f>K93+K94</f>
        <v>1064.778</v>
      </c>
      <c r="L92" s="354">
        <f>L93+L94</f>
        <v>0</v>
      </c>
      <c r="M92" s="354">
        <f>M93+M94</f>
        <v>0</v>
      </c>
      <c r="N92" s="354">
        <f>N93+N94</f>
        <v>0</v>
      </c>
      <c r="O92" s="324">
        <f t="shared" si="63"/>
        <v>58.440065861690449</v>
      </c>
      <c r="P92" s="353">
        <f t="shared" si="85"/>
        <v>1064.778</v>
      </c>
      <c r="Q92" s="354">
        <f>Q93+Q94</f>
        <v>0</v>
      </c>
      <c r="R92" s="354">
        <f>R93+R94</f>
        <v>1064.778</v>
      </c>
      <c r="S92" s="354">
        <f>S93+S94</f>
        <v>0</v>
      </c>
      <c r="T92" s="354">
        <f>T93+T94</f>
        <v>0</v>
      </c>
      <c r="U92" s="354">
        <f>U93+U94</f>
        <v>0</v>
      </c>
      <c r="V92" s="305">
        <f t="shared" si="68"/>
        <v>100</v>
      </c>
    </row>
    <row r="93" spans="1:22" s="325" customFormat="1">
      <c r="A93" s="336"/>
      <c r="B93" s="352" t="s">
        <v>676</v>
      </c>
      <c r="C93" s="353">
        <f t="shared" si="67"/>
        <v>600</v>
      </c>
      <c r="D93" s="354"/>
      <c r="E93" s="354"/>
      <c r="F93" s="354">
        <v>150</v>
      </c>
      <c r="G93" s="354"/>
      <c r="H93" s="354">
        <v>450</v>
      </c>
      <c r="I93" s="353">
        <f t="shared" si="65"/>
        <v>0</v>
      </c>
      <c r="J93" s="354"/>
      <c r="K93" s="354"/>
      <c r="L93" s="354"/>
      <c r="M93" s="354"/>
      <c r="N93" s="354"/>
      <c r="O93" s="324">
        <f t="shared" si="63"/>
        <v>0</v>
      </c>
      <c r="P93" s="353">
        <f t="shared" si="85"/>
        <v>0</v>
      </c>
      <c r="Q93" s="354"/>
      <c r="R93" s="354"/>
      <c r="S93" s="354"/>
      <c r="T93" s="354"/>
      <c r="U93" s="354"/>
      <c r="V93" s="305" t="e">
        <f t="shared" si="68"/>
        <v>#DIV/0!</v>
      </c>
    </row>
    <row r="94" spans="1:22" s="325" customFormat="1">
      <c r="A94" s="336"/>
      <c r="B94" s="352" t="s">
        <v>677</v>
      </c>
      <c r="C94" s="353">
        <f t="shared" si="67"/>
        <v>1222</v>
      </c>
      <c r="D94" s="354">
        <v>1100</v>
      </c>
      <c r="E94" s="354">
        <v>72</v>
      </c>
      <c r="F94" s="354"/>
      <c r="G94" s="354"/>
      <c r="H94" s="354">
        <v>50</v>
      </c>
      <c r="I94" s="361">
        <f t="shared" si="65"/>
        <v>1064.778</v>
      </c>
      <c r="J94" s="355"/>
      <c r="K94" s="355">
        <v>1064.778</v>
      </c>
      <c r="L94" s="354"/>
      <c r="M94" s="354"/>
      <c r="N94" s="354"/>
      <c r="O94" s="324">
        <f t="shared" si="63"/>
        <v>87.134042553191492</v>
      </c>
      <c r="P94" s="361">
        <f t="shared" si="85"/>
        <v>1064.778</v>
      </c>
      <c r="Q94" s="355"/>
      <c r="R94" s="355">
        <v>1064.778</v>
      </c>
      <c r="S94" s="354"/>
      <c r="T94" s="354"/>
      <c r="U94" s="354"/>
      <c r="V94" s="305">
        <f t="shared" si="68"/>
        <v>100</v>
      </c>
    </row>
    <row r="95" spans="1:22" s="325" customFormat="1">
      <c r="A95" s="336" t="s">
        <v>678</v>
      </c>
      <c r="B95" s="352" t="s">
        <v>679</v>
      </c>
      <c r="C95" s="353">
        <f t="shared" si="67"/>
        <v>0</v>
      </c>
      <c r="D95" s="354"/>
      <c r="E95" s="354"/>
      <c r="F95" s="354"/>
      <c r="G95" s="354"/>
      <c r="H95" s="354"/>
      <c r="I95" s="353">
        <f t="shared" si="65"/>
        <v>0</v>
      </c>
      <c r="J95" s="354"/>
      <c r="K95" s="354"/>
      <c r="L95" s="354"/>
      <c r="M95" s="354"/>
      <c r="N95" s="354"/>
      <c r="O95" s="324" t="e">
        <f t="shared" si="63"/>
        <v>#DIV/0!</v>
      </c>
      <c r="P95" s="353">
        <f t="shared" si="85"/>
        <v>0</v>
      </c>
      <c r="Q95" s="354"/>
      <c r="R95" s="354"/>
      <c r="S95" s="354"/>
      <c r="T95" s="354"/>
      <c r="U95" s="354"/>
      <c r="V95" s="305" t="e">
        <f t="shared" si="68"/>
        <v>#DIV/0!</v>
      </c>
    </row>
    <row r="96" spans="1:22" s="325" customFormat="1">
      <c r="A96" s="336" t="s">
        <v>680</v>
      </c>
      <c r="B96" s="352" t="s">
        <v>681</v>
      </c>
      <c r="C96" s="353">
        <f t="shared" si="67"/>
        <v>0</v>
      </c>
      <c r="D96" s="354"/>
      <c r="E96" s="354"/>
      <c r="F96" s="354"/>
      <c r="G96" s="354"/>
      <c r="H96" s="354"/>
      <c r="I96" s="353">
        <f t="shared" si="65"/>
        <v>0</v>
      </c>
      <c r="J96" s="354"/>
      <c r="K96" s="354"/>
      <c r="L96" s="354"/>
      <c r="M96" s="354"/>
      <c r="N96" s="354"/>
      <c r="O96" s="324" t="e">
        <f t="shared" si="63"/>
        <v>#DIV/0!</v>
      </c>
      <c r="P96" s="353">
        <f t="shared" si="85"/>
        <v>0</v>
      </c>
      <c r="Q96" s="354"/>
      <c r="R96" s="354"/>
      <c r="S96" s="354"/>
      <c r="T96" s="354"/>
      <c r="U96" s="354"/>
      <c r="V96" s="305" t="e">
        <f t="shared" si="68"/>
        <v>#DIV/0!</v>
      </c>
    </row>
    <row r="97" spans="1:22" s="325" customFormat="1">
      <c r="A97" s="336" t="s">
        <v>682</v>
      </c>
      <c r="B97" s="352" t="s">
        <v>683</v>
      </c>
      <c r="C97" s="353">
        <f t="shared" si="67"/>
        <v>500</v>
      </c>
      <c r="D97" s="354"/>
      <c r="E97" s="354"/>
      <c r="F97" s="354">
        <v>500</v>
      </c>
      <c r="G97" s="354"/>
      <c r="H97" s="354"/>
      <c r="I97" s="353">
        <f t="shared" si="65"/>
        <v>0</v>
      </c>
      <c r="J97" s="354"/>
      <c r="K97" s="354"/>
      <c r="L97" s="354"/>
      <c r="M97" s="354"/>
      <c r="N97" s="354"/>
      <c r="O97" s="324">
        <f t="shared" si="63"/>
        <v>0</v>
      </c>
      <c r="P97" s="353">
        <f t="shared" si="85"/>
        <v>0</v>
      </c>
      <c r="Q97" s="354"/>
      <c r="R97" s="354"/>
      <c r="S97" s="354"/>
      <c r="T97" s="354"/>
      <c r="U97" s="354"/>
      <c r="V97" s="305" t="e">
        <f t="shared" si="68"/>
        <v>#DIV/0!</v>
      </c>
    </row>
    <row r="98" spans="1:22" s="325" customFormat="1">
      <c r="A98" s="336" t="s">
        <v>684</v>
      </c>
      <c r="B98" s="352" t="s">
        <v>685</v>
      </c>
      <c r="C98" s="353">
        <f t="shared" si="67"/>
        <v>600</v>
      </c>
      <c r="D98" s="354"/>
      <c r="E98" s="354"/>
      <c r="F98" s="354">
        <v>400</v>
      </c>
      <c r="G98" s="354"/>
      <c r="H98" s="354">
        <v>200</v>
      </c>
      <c r="I98" s="353"/>
      <c r="J98" s="354"/>
      <c r="K98" s="354"/>
      <c r="L98" s="354"/>
      <c r="M98" s="354"/>
      <c r="N98" s="354"/>
      <c r="O98" s="324"/>
      <c r="P98" s="353"/>
      <c r="Q98" s="354"/>
      <c r="R98" s="354"/>
      <c r="S98" s="354"/>
      <c r="T98" s="354"/>
      <c r="U98" s="354"/>
      <c r="V98" s="305" t="e">
        <f t="shared" si="68"/>
        <v>#DIV/0!</v>
      </c>
    </row>
    <row r="99" spans="1:22" s="325" customFormat="1">
      <c r="A99" s="313" t="s">
        <v>686</v>
      </c>
      <c r="B99" s="364" t="s">
        <v>45</v>
      </c>
      <c r="C99" s="369">
        <f t="shared" ref="C99:H99" si="86">C100+C104+C106+C105+C107+C108</f>
        <v>161426.85999999999</v>
      </c>
      <c r="D99" s="350">
        <f t="shared" si="86"/>
        <v>17200</v>
      </c>
      <c r="E99" s="350">
        <f t="shared" si="86"/>
        <v>100210</v>
      </c>
      <c r="F99" s="350">
        <f t="shared" si="86"/>
        <v>2376</v>
      </c>
      <c r="G99" s="350">
        <f t="shared" si="86"/>
        <v>1850</v>
      </c>
      <c r="H99" s="350">
        <f t="shared" si="86"/>
        <v>39790.86</v>
      </c>
      <c r="I99" s="369">
        <f t="shared" ref="I99:N99" si="87">I100+I104+I106+I105+I107</f>
        <v>154016.5</v>
      </c>
      <c r="J99" s="350">
        <f t="shared" si="87"/>
        <v>0</v>
      </c>
      <c r="K99" s="350">
        <f t="shared" si="87"/>
        <v>116531.5</v>
      </c>
      <c r="L99" s="350">
        <f t="shared" si="87"/>
        <v>76</v>
      </c>
      <c r="M99" s="350">
        <f t="shared" si="87"/>
        <v>0</v>
      </c>
      <c r="N99" s="350">
        <f t="shared" si="87"/>
        <v>37409</v>
      </c>
      <c r="O99" s="324">
        <f t="shared" si="63"/>
        <v>95.409462836606011</v>
      </c>
      <c r="P99" s="369">
        <f t="shared" ref="P99:U99" si="88">P100+P104+P106+P105+P107</f>
        <v>154016.5</v>
      </c>
      <c r="Q99" s="350">
        <f t="shared" si="88"/>
        <v>0</v>
      </c>
      <c r="R99" s="350">
        <f t="shared" si="88"/>
        <v>116531.5</v>
      </c>
      <c r="S99" s="350">
        <f t="shared" si="88"/>
        <v>76</v>
      </c>
      <c r="T99" s="350">
        <f t="shared" si="88"/>
        <v>0</v>
      </c>
      <c r="U99" s="350">
        <f t="shared" si="88"/>
        <v>37409</v>
      </c>
      <c r="V99" s="305">
        <f t="shared" si="68"/>
        <v>100</v>
      </c>
    </row>
    <row r="100" spans="1:22" s="325" customFormat="1">
      <c r="A100" s="336" t="s">
        <v>687</v>
      </c>
      <c r="B100" s="352" t="s">
        <v>688</v>
      </c>
      <c r="C100" s="353">
        <f t="shared" si="67"/>
        <v>99326.86</v>
      </c>
      <c r="D100" s="354">
        <f>SUM(D101:D103)</f>
        <v>0</v>
      </c>
      <c r="E100" s="354">
        <f>SUM(E101:E103)</f>
        <v>79010</v>
      </c>
      <c r="F100" s="354">
        <f>SUM(F101:F103)</f>
        <v>0</v>
      </c>
      <c r="G100" s="354">
        <f>SUM(G101:G103)</f>
        <v>0</v>
      </c>
      <c r="H100" s="354">
        <f>SUM(H101:H103)</f>
        <v>20316.86</v>
      </c>
      <c r="I100" s="353">
        <f t="shared" si="65"/>
        <v>135940.5</v>
      </c>
      <c r="J100" s="354">
        <f>SUM(J101:J103)</f>
        <v>0</v>
      </c>
      <c r="K100" s="368">
        <f>SUM(K101:K103)</f>
        <v>105731.5</v>
      </c>
      <c r="L100" s="354">
        <f>SUM(L101:L103)</f>
        <v>0</v>
      </c>
      <c r="M100" s="354">
        <f>SUM(M101:M103)</f>
        <v>0</v>
      </c>
      <c r="N100" s="354">
        <f>SUM(N101:N103)</f>
        <v>30209</v>
      </c>
      <c r="O100" s="324">
        <f t="shared" si="63"/>
        <v>136.86177132751402</v>
      </c>
      <c r="P100" s="353">
        <f t="shared" ref="P100:P107" si="89">SUM(Q100:U100)</f>
        <v>135940.5</v>
      </c>
      <c r="Q100" s="354">
        <f>SUM(Q101:Q103)</f>
        <v>0</v>
      </c>
      <c r="R100" s="354">
        <f>SUM(R101:R103)</f>
        <v>105731.5</v>
      </c>
      <c r="S100" s="354">
        <f>SUM(S101:S103)</f>
        <v>0</v>
      </c>
      <c r="T100" s="354">
        <f>SUM(T101:T103)</f>
        <v>0</v>
      </c>
      <c r="U100" s="354">
        <f>SUM(U101:U103)</f>
        <v>30209</v>
      </c>
      <c r="V100" s="305">
        <f t="shared" si="68"/>
        <v>100</v>
      </c>
    </row>
    <row r="101" spans="1:22" s="325" customFormat="1" ht="22.5">
      <c r="A101" s="336" t="s">
        <v>689</v>
      </c>
      <c r="B101" s="366" t="s">
        <v>690</v>
      </c>
      <c r="C101" s="353">
        <f t="shared" si="67"/>
        <v>0</v>
      </c>
      <c r="D101" s="354"/>
      <c r="E101" s="354"/>
      <c r="F101" s="354"/>
      <c r="G101" s="354"/>
      <c r="H101" s="354"/>
      <c r="I101" s="361">
        <f t="shared" si="65"/>
        <v>135940.5</v>
      </c>
      <c r="J101" s="355"/>
      <c r="K101" s="363">
        <v>105731.5</v>
      </c>
      <c r="L101" s="355">
        <v>0</v>
      </c>
      <c r="M101" s="355"/>
      <c r="N101" s="355">
        <v>30209</v>
      </c>
      <c r="O101" s="324" t="e">
        <f t="shared" si="63"/>
        <v>#DIV/0!</v>
      </c>
      <c r="P101" s="361">
        <f t="shared" si="89"/>
        <v>135940.5</v>
      </c>
      <c r="Q101" s="355"/>
      <c r="R101" s="355">
        <v>105731.5</v>
      </c>
      <c r="S101" s="355">
        <v>0</v>
      </c>
      <c r="T101" s="355"/>
      <c r="U101" s="355">
        <v>30209</v>
      </c>
      <c r="V101" s="305">
        <f t="shared" si="68"/>
        <v>100</v>
      </c>
    </row>
    <row r="102" spans="1:22" s="325" customFormat="1" ht="33.75">
      <c r="A102" s="336" t="s">
        <v>691</v>
      </c>
      <c r="B102" s="370" t="s">
        <v>692</v>
      </c>
      <c r="C102" s="353">
        <f t="shared" si="67"/>
        <v>99326.86</v>
      </c>
      <c r="D102" s="354"/>
      <c r="E102" s="354">
        <v>79010</v>
      </c>
      <c r="F102" s="354"/>
      <c r="G102" s="354"/>
      <c r="H102" s="354">
        <v>20316.86</v>
      </c>
      <c r="I102" s="353">
        <f t="shared" si="65"/>
        <v>0</v>
      </c>
      <c r="J102" s="354"/>
      <c r="K102" s="354"/>
      <c r="L102" s="354"/>
      <c r="M102" s="354"/>
      <c r="N102" s="371"/>
      <c r="O102" s="324">
        <f t="shared" si="63"/>
        <v>0</v>
      </c>
      <c r="P102" s="353">
        <f t="shared" si="89"/>
        <v>0</v>
      </c>
      <c r="Q102" s="354"/>
      <c r="R102" s="354"/>
      <c r="S102" s="354"/>
      <c r="T102" s="354"/>
      <c r="U102" s="371"/>
      <c r="V102" s="305" t="e">
        <f t="shared" si="68"/>
        <v>#DIV/0!</v>
      </c>
    </row>
    <row r="103" spans="1:22" s="325" customFormat="1" ht="22.5">
      <c r="A103" s="336" t="s">
        <v>693</v>
      </c>
      <c r="B103" s="366" t="s">
        <v>694</v>
      </c>
      <c r="C103" s="353">
        <f t="shared" si="67"/>
        <v>0</v>
      </c>
      <c r="D103" s="354"/>
      <c r="E103" s="354"/>
      <c r="F103" s="354"/>
      <c r="G103" s="354"/>
      <c r="H103" s="354"/>
      <c r="I103" s="353">
        <f t="shared" si="65"/>
        <v>0</v>
      </c>
      <c r="J103" s="354"/>
      <c r="K103" s="354"/>
      <c r="L103" s="354"/>
      <c r="M103" s="354"/>
      <c r="N103" s="354"/>
      <c r="O103" s="324" t="e">
        <f t="shared" si="63"/>
        <v>#DIV/0!</v>
      </c>
      <c r="P103" s="353">
        <f t="shared" si="89"/>
        <v>0</v>
      </c>
      <c r="Q103" s="354"/>
      <c r="R103" s="354"/>
      <c r="S103" s="354"/>
      <c r="T103" s="354"/>
      <c r="U103" s="354"/>
      <c r="V103" s="305" t="e">
        <f t="shared" si="68"/>
        <v>#DIV/0!</v>
      </c>
    </row>
    <row r="104" spans="1:22" s="325" customFormat="1">
      <c r="A104" s="336" t="s">
        <v>695</v>
      </c>
      <c r="B104" s="352" t="s">
        <v>696</v>
      </c>
      <c r="C104" s="353">
        <f t="shared" si="67"/>
        <v>100</v>
      </c>
      <c r="D104" s="354"/>
      <c r="E104" s="354"/>
      <c r="F104" s="354">
        <v>76</v>
      </c>
      <c r="G104" s="354"/>
      <c r="H104" s="354">
        <v>24</v>
      </c>
      <c r="I104" s="361">
        <f t="shared" si="65"/>
        <v>76</v>
      </c>
      <c r="J104" s="355">
        <v>0</v>
      </c>
      <c r="K104" s="355">
        <v>0</v>
      </c>
      <c r="L104" s="355">
        <v>76</v>
      </c>
      <c r="M104" s="355">
        <v>0</v>
      </c>
      <c r="N104" s="354"/>
      <c r="O104" s="324">
        <f t="shared" si="63"/>
        <v>76</v>
      </c>
      <c r="P104" s="361">
        <f t="shared" si="89"/>
        <v>76</v>
      </c>
      <c r="Q104" s="355">
        <v>0</v>
      </c>
      <c r="R104" s="355">
        <v>0</v>
      </c>
      <c r="S104" s="355">
        <v>76</v>
      </c>
      <c r="T104" s="355">
        <v>0</v>
      </c>
      <c r="U104" s="354"/>
      <c r="V104" s="305">
        <f t="shared" si="68"/>
        <v>100</v>
      </c>
    </row>
    <row r="105" spans="1:22" s="325" customFormat="1">
      <c r="A105" s="336" t="s">
        <v>697</v>
      </c>
      <c r="B105" s="352" t="s">
        <v>698</v>
      </c>
      <c r="C105" s="353">
        <f t="shared" si="67"/>
        <v>54000</v>
      </c>
      <c r="D105" s="354">
        <v>16200</v>
      </c>
      <c r="E105" s="354">
        <v>16200</v>
      </c>
      <c r="F105" s="354">
        <v>1800</v>
      </c>
      <c r="G105" s="354">
        <v>1350</v>
      </c>
      <c r="H105" s="354">
        <v>18450</v>
      </c>
      <c r="I105" s="361">
        <f t="shared" si="65"/>
        <v>18000</v>
      </c>
      <c r="J105" s="355"/>
      <c r="K105" s="355">
        <v>10800</v>
      </c>
      <c r="L105" s="355"/>
      <c r="M105" s="355"/>
      <c r="N105" s="354">
        <v>7200</v>
      </c>
      <c r="O105" s="324">
        <f t="shared" si="63"/>
        <v>33.333333333333329</v>
      </c>
      <c r="P105" s="361">
        <f t="shared" si="89"/>
        <v>18000</v>
      </c>
      <c r="Q105" s="355"/>
      <c r="R105" s="355">
        <v>10800</v>
      </c>
      <c r="S105" s="355"/>
      <c r="T105" s="355"/>
      <c r="U105" s="354">
        <v>7200</v>
      </c>
      <c r="V105" s="305">
        <f t="shared" si="68"/>
        <v>100</v>
      </c>
    </row>
    <row r="106" spans="1:22" s="325" customFormat="1">
      <c r="A106" s="336" t="s">
        <v>699</v>
      </c>
      <c r="B106" s="352" t="s">
        <v>700</v>
      </c>
      <c r="C106" s="353">
        <f t="shared" si="67"/>
        <v>4000</v>
      </c>
      <c r="D106" s="354">
        <v>1000</v>
      </c>
      <c r="E106" s="354">
        <v>1000</v>
      </c>
      <c r="F106" s="354">
        <v>500</v>
      </c>
      <c r="G106" s="354">
        <v>500</v>
      </c>
      <c r="H106" s="354">
        <v>1000</v>
      </c>
      <c r="I106" s="353">
        <f t="shared" si="65"/>
        <v>0</v>
      </c>
      <c r="J106" s="354"/>
      <c r="K106" s="354"/>
      <c r="L106" s="354"/>
      <c r="M106" s="354"/>
      <c r="N106" s="354"/>
      <c r="O106" s="324">
        <f t="shared" si="63"/>
        <v>0</v>
      </c>
      <c r="P106" s="353">
        <f t="shared" si="89"/>
        <v>0</v>
      </c>
      <c r="Q106" s="354"/>
      <c r="R106" s="354"/>
      <c r="S106" s="354"/>
      <c r="T106" s="354"/>
      <c r="U106" s="354"/>
      <c r="V106" s="305" t="e">
        <f t="shared" si="68"/>
        <v>#DIV/0!</v>
      </c>
    </row>
    <row r="107" spans="1:22" s="325" customFormat="1">
      <c r="A107" s="336" t="s">
        <v>701</v>
      </c>
      <c r="B107" s="352" t="s">
        <v>702</v>
      </c>
      <c r="C107" s="353">
        <f t="shared" si="67"/>
        <v>0</v>
      </c>
      <c r="D107" s="354"/>
      <c r="E107" s="354"/>
      <c r="F107" s="354"/>
      <c r="G107" s="354"/>
      <c r="H107" s="354"/>
      <c r="I107" s="353">
        <f t="shared" si="65"/>
        <v>0</v>
      </c>
      <c r="J107" s="354"/>
      <c r="K107" s="354"/>
      <c r="L107" s="354"/>
      <c r="M107" s="354"/>
      <c r="N107" s="354"/>
      <c r="O107" s="324" t="e">
        <f>(I107/C107)*100</f>
        <v>#DIV/0!</v>
      </c>
      <c r="P107" s="353">
        <f t="shared" si="89"/>
        <v>0</v>
      </c>
      <c r="Q107" s="354"/>
      <c r="R107" s="354"/>
      <c r="S107" s="354"/>
      <c r="T107" s="354"/>
      <c r="U107" s="354"/>
      <c r="V107" s="305" t="e">
        <f t="shared" si="68"/>
        <v>#DIV/0!</v>
      </c>
    </row>
    <row r="108" spans="1:22" s="325" customFormat="1">
      <c r="A108" s="336" t="s">
        <v>703</v>
      </c>
      <c r="B108" s="352" t="s">
        <v>704</v>
      </c>
      <c r="C108" s="353">
        <f t="shared" si="67"/>
        <v>4000</v>
      </c>
      <c r="D108" s="354"/>
      <c r="E108" s="354">
        <v>4000</v>
      </c>
      <c r="F108" s="354"/>
      <c r="G108" s="354"/>
      <c r="H108" s="354"/>
      <c r="I108" s="353"/>
      <c r="J108" s="354"/>
      <c r="K108" s="354"/>
      <c r="L108" s="354"/>
      <c r="M108" s="354"/>
      <c r="N108" s="354"/>
      <c r="O108" s="324"/>
      <c r="P108" s="353"/>
      <c r="Q108" s="354"/>
      <c r="R108" s="354"/>
      <c r="S108" s="354"/>
      <c r="T108" s="354"/>
      <c r="U108" s="354"/>
      <c r="V108" s="305" t="e">
        <f t="shared" si="68"/>
        <v>#DIV/0!</v>
      </c>
    </row>
    <row r="109" spans="1:22" s="325" customFormat="1">
      <c r="A109" s="313" t="s">
        <v>705</v>
      </c>
      <c r="B109" s="364" t="s">
        <v>47</v>
      </c>
      <c r="C109" s="353">
        <f t="shared" ref="C109:N109" si="90">C110+C111</f>
        <v>0</v>
      </c>
      <c r="D109" s="350">
        <f t="shared" si="90"/>
        <v>0</v>
      </c>
      <c r="E109" s="350">
        <f t="shared" si="90"/>
        <v>0</v>
      </c>
      <c r="F109" s="350">
        <f t="shared" si="90"/>
        <v>0</v>
      </c>
      <c r="G109" s="350">
        <f t="shared" si="90"/>
        <v>0</v>
      </c>
      <c r="H109" s="350">
        <f t="shared" si="90"/>
        <v>0</v>
      </c>
      <c r="I109" s="353">
        <f t="shared" si="90"/>
        <v>0</v>
      </c>
      <c r="J109" s="350">
        <f t="shared" si="90"/>
        <v>0</v>
      </c>
      <c r="K109" s="350">
        <f t="shared" si="90"/>
        <v>0</v>
      </c>
      <c r="L109" s="350">
        <f t="shared" si="90"/>
        <v>0</v>
      </c>
      <c r="M109" s="350">
        <f t="shared" si="90"/>
        <v>0</v>
      </c>
      <c r="N109" s="350">
        <f t="shared" si="90"/>
        <v>0</v>
      </c>
      <c r="O109" s="324" t="e">
        <f t="shared" si="63"/>
        <v>#DIV/0!</v>
      </c>
      <c r="P109" s="353">
        <f t="shared" ref="P109:U109" si="91">P110+P111</f>
        <v>0</v>
      </c>
      <c r="Q109" s="350">
        <f t="shared" si="91"/>
        <v>0</v>
      </c>
      <c r="R109" s="350">
        <f t="shared" si="91"/>
        <v>0</v>
      </c>
      <c r="S109" s="350">
        <f t="shared" si="91"/>
        <v>0</v>
      </c>
      <c r="T109" s="350">
        <f t="shared" si="91"/>
        <v>0</v>
      </c>
      <c r="U109" s="350">
        <f t="shared" si="91"/>
        <v>0</v>
      </c>
      <c r="V109" s="305" t="e">
        <f t="shared" si="68"/>
        <v>#DIV/0!</v>
      </c>
    </row>
    <row r="110" spans="1:22" s="325" customFormat="1" ht="22.5">
      <c r="A110" s="336" t="s">
        <v>706</v>
      </c>
      <c r="B110" s="352" t="s">
        <v>707</v>
      </c>
      <c r="C110" s="353">
        <f t="shared" si="67"/>
        <v>0</v>
      </c>
      <c r="D110" s="354"/>
      <c r="E110" s="354"/>
      <c r="F110" s="354"/>
      <c r="G110" s="354"/>
      <c r="H110" s="354"/>
      <c r="I110" s="353">
        <f t="shared" si="65"/>
        <v>0</v>
      </c>
      <c r="J110" s="354"/>
      <c r="K110" s="354"/>
      <c r="L110" s="354"/>
      <c r="M110" s="354"/>
      <c r="N110" s="354"/>
      <c r="O110" s="324" t="e">
        <f t="shared" si="63"/>
        <v>#DIV/0!</v>
      </c>
      <c r="P110" s="353">
        <f t="shared" ref="P110:P111" si="92">SUM(Q110:U110)</f>
        <v>0</v>
      </c>
      <c r="Q110" s="354"/>
      <c r="R110" s="354"/>
      <c r="S110" s="354"/>
      <c r="T110" s="354"/>
      <c r="U110" s="354"/>
      <c r="V110" s="305" t="e">
        <f t="shared" si="68"/>
        <v>#DIV/0!</v>
      </c>
    </row>
    <row r="111" spans="1:22" s="325" customFormat="1" ht="22.5">
      <c r="A111" s="336" t="s">
        <v>708</v>
      </c>
      <c r="B111" s="352" t="s">
        <v>709</v>
      </c>
      <c r="C111" s="353">
        <f t="shared" si="67"/>
        <v>0</v>
      </c>
      <c r="D111" s="354"/>
      <c r="E111" s="354"/>
      <c r="F111" s="354"/>
      <c r="G111" s="354"/>
      <c r="H111" s="354"/>
      <c r="I111" s="353">
        <f t="shared" si="65"/>
        <v>0</v>
      </c>
      <c r="J111" s="354"/>
      <c r="K111" s="354"/>
      <c r="L111" s="354"/>
      <c r="M111" s="354"/>
      <c r="N111" s="354"/>
      <c r="O111" s="324" t="e">
        <f t="shared" si="63"/>
        <v>#DIV/0!</v>
      </c>
      <c r="P111" s="353">
        <f t="shared" si="92"/>
        <v>0</v>
      </c>
      <c r="Q111" s="354"/>
      <c r="R111" s="354"/>
      <c r="S111" s="354"/>
      <c r="T111" s="354"/>
      <c r="U111" s="354"/>
      <c r="V111" s="305" t="e">
        <f t="shared" si="68"/>
        <v>#DIV/0!</v>
      </c>
    </row>
    <row r="112" spans="1:22" s="325" customFormat="1">
      <c r="A112" s="313" t="s">
        <v>710</v>
      </c>
      <c r="B112" s="364" t="s">
        <v>49</v>
      </c>
      <c r="C112" s="353">
        <f t="shared" ref="C112:N112" si="93">C113+C117+C118+C119+C120</f>
        <v>2905</v>
      </c>
      <c r="D112" s="350">
        <f t="shared" si="93"/>
        <v>50</v>
      </c>
      <c r="E112" s="350">
        <f t="shared" si="93"/>
        <v>2555</v>
      </c>
      <c r="F112" s="350">
        <f t="shared" si="93"/>
        <v>300</v>
      </c>
      <c r="G112" s="350">
        <f t="shared" si="93"/>
        <v>0</v>
      </c>
      <c r="H112" s="350">
        <f t="shared" si="93"/>
        <v>0</v>
      </c>
      <c r="I112" s="353">
        <f t="shared" si="93"/>
        <v>1155</v>
      </c>
      <c r="J112" s="350">
        <f t="shared" si="93"/>
        <v>0</v>
      </c>
      <c r="K112" s="350">
        <f t="shared" si="93"/>
        <v>855</v>
      </c>
      <c r="L112" s="350">
        <f t="shared" si="93"/>
        <v>300</v>
      </c>
      <c r="M112" s="350">
        <f t="shared" si="93"/>
        <v>0</v>
      </c>
      <c r="N112" s="350">
        <f t="shared" si="93"/>
        <v>0</v>
      </c>
      <c r="O112" s="324">
        <f t="shared" si="63"/>
        <v>39.75903614457831</v>
      </c>
      <c r="P112" s="353">
        <f t="shared" ref="P112:U112" si="94">P113+P117+P118+P119+P120</f>
        <v>1155</v>
      </c>
      <c r="Q112" s="350">
        <f t="shared" si="94"/>
        <v>0</v>
      </c>
      <c r="R112" s="350">
        <f t="shared" si="94"/>
        <v>855</v>
      </c>
      <c r="S112" s="350">
        <f t="shared" si="94"/>
        <v>300</v>
      </c>
      <c r="T112" s="350">
        <f t="shared" si="94"/>
        <v>0</v>
      </c>
      <c r="U112" s="350">
        <f t="shared" si="94"/>
        <v>0</v>
      </c>
      <c r="V112" s="305">
        <f t="shared" si="68"/>
        <v>100</v>
      </c>
    </row>
    <row r="113" spans="1:25" s="325" customFormat="1">
      <c r="A113" s="336" t="s">
        <v>711</v>
      </c>
      <c r="B113" s="352" t="s">
        <v>712</v>
      </c>
      <c r="C113" s="369">
        <f t="shared" si="67"/>
        <v>1105</v>
      </c>
      <c r="D113" s="354">
        <f>D114+D115+D116</f>
        <v>50</v>
      </c>
      <c r="E113" s="354">
        <f>E114+E115+E116</f>
        <v>1055</v>
      </c>
      <c r="F113" s="354">
        <f>F114+F115+F116</f>
        <v>0</v>
      </c>
      <c r="G113" s="354">
        <f>G114+G115+G116</f>
        <v>0</v>
      </c>
      <c r="H113" s="354">
        <f>H114+H115+H116</f>
        <v>0</v>
      </c>
      <c r="I113" s="369">
        <f t="shared" si="65"/>
        <v>855</v>
      </c>
      <c r="J113" s="354">
        <f>J114+J115+J116</f>
        <v>0</v>
      </c>
      <c r="K113" s="354">
        <f>K114+K115+K116</f>
        <v>855</v>
      </c>
      <c r="L113" s="354">
        <f>L114+L115+L116</f>
        <v>0</v>
      </c>
      <c r="M113" s="354">
        <f>M114+M115+M116</f>
        <v>0</v>
      </c>
      <c r="N113" s="354">
        <f>N114+N115+N116</f>
        <v>0</v>
      </c>
      <c r="O113" s="324">
        <f t="shared" si="63"/>
        <v>77.375565610859738</v>
      </c>
      <c r="P113" s="369">
        <f t="shared" ref="P113:P120" si="95">SUM(Q113:U113)</f>
        <v>855</v>
      </c>
      <c r="Q113" s="354">
        <f>Q114+Q115+Q116</f>
        <v>0</v>
      </c>
      <c r="R113" s="354">
        <f>R114+R115+R116</f>
        <v>855</v>
      </c>
      <c r="S113" s="354">
        <f>S114+S115+S116</f>
        <v>0</v>
      </c>
      <c r="T113" s="354">
        <f>T114+T115+T116</f>
        <v>0</v>
      </c>
      <c r="U113" s="354">
        <f>U114+U115+U116</f>
        <v>0</v>
      </c>
      <c r="V113" s="305">
        <f t="shared" si="68"/>
        <v>100</v>
      </c>
    </row>
    <row r="114" spans="1:25" s="325" customFormat="1">
      <c r="A114" s="336"/>
      <c r="B114" s="352" t="s">
        <v>713</v>
      </c>
      <c r="C114" s="353">
        <f t="shared" si="67"/>
        <v>1000</v>
      </c>
      <c r="D114" s="354"/>
      <c r="E114" s="354">
        <v>1000</v>
      </c>
      <c r="F114" s="354"/>
      <c r="G114" s="354"/>
      <c r="H114" s="354"/>
      <c r="I114" s="353">
        <f t="shared" si="65"/>
        <v>800</v>
      </c>
      <c r="J114" s="354"/>
      <c r="K114" s="372">
        <v>800</v>
      </c>
      <c r="L114" s="354"/>
      <c r="M114" s="354"/>
      <c r="N114" s="354"/>
      <c r="O114" s="324">
        <f t="shared" si="63"/>
        <v>80</v>
      </c>
      <c r="P114" s="353">
        <f t="shared" si="95"/>
        <v>800</v>
      </c>
      <c r="Q114" s="354"/>
      <c r="R114" s="373">
        <v>800</v>
      </c>
      <c r="S114" s="354"/>
      <c r="T114" s="354"/>
      <c r="U114" s="354"/>
      <c r="V114" s="305">
        <f t="shared" si="68"/>
        <v>100</v>
      </c>
    </row>
    <row r="115" spans="1:25" s="325" customFormat="1">
      <c r="A115" s="336"/>
      <c r="B115" s="352" t="s">
        <v>714</v>
      </c>
      <c r="C115" s="353">
        <f t="shared" si="67"/>
        <v>105</v>
      </c>
      <c r="D115" s="354">
        <v>50</v>
      </c>
      <c r="E115" s="354">
        <v>55</v>
      </c>
      <c r="F115" s="354"/>
      <c r="G115" s="354"/>
      <c r="H115" s="354"/>
      <c r="I115" s="353">
        <f t="shared" si="65"/>
        <v>55</v>
      </c>
      <c r="J115" s="354"/>
      <c r="K115" s="374">
        <v>55</v>
      </c>
      <c r="L115" s="354"/>
      <c r="M115" s="354"/>
      <c r="N115" s="354"/>
      <c r="O115" s="324">
        <f t="shared" si="63"/>
        <v>52.380952380952387</v>
      </c>
      <c r="P115" s="353">
        <f t="shared" si="95"/>
        <v>55</v>
      </c>
      <c r="Q115" s="354"/>
      <c r="R115" s="373">
        <v>55</v>
      </c>
      <c r="S115" s="354"/>
      <c r="T115" s="354"/>
      <c r="U115" s="354"/>
      <c r="V115" s="305">
        <f t="shared" si="68"/>
        <v>100</v>
      </c>
      <c r="X115" s="325">
        <v>47.2</v>
      </c>
    </row>
    <row r="116" spans="1:25" s="325" customFormat="1">
      <c r="A116" s="336"/>
      <c r="B116" s="352" t="s">
        <v>715</v>
      </c>
      <c r="C116" s="353">
        <f t="shared" si="67"/>
        <v>0</v>
      </c>
      <c r="D116" s="354"/>
      <c r="E116" s="354"/>
      <c r="F116" s="354"/>
      <c r="G116" s="354"/>
      <c r="H116" s="354"/>
      <c r="I116" s="353">
        <f t="shared" si="65"/>
        <v>0</v>
      </c>
      <c r="J116" s="354"/>
      <c r="K116" s="354"/>
      <c r="L116" s="354"/>
      <c r="M116" s="354"/>
      <c r="N116" s="354"/>
      <c r="O116" s="324" t="e">
        <f t="shared" si="63"/>
        <v>#DIV/0!</v>
      </c>
      <c r="P116" s="353">
        <f t="shared" si="95"/>
        <v>0</v>
      </c>
      <c r="Q116" s="354"/>
      <c r="R116" s="354"/>
      <c r="S116" s="354"/>
      <c r="T116" s="354"/>
      <c r="U116" s="354"/>
      <c r="V116" s="305" t="e">
        <f t="shared" si="68"/>
        <v>#DIV/0!</v>
      </c>
    </row>
    <row r="117" spans="1:25" s="325" customFormat="1" ht="22.5">
      <c r="A117" s="336" t="s">
        <v>716</v>
      </c>
      <c r="B117" s="352" t="s">
        <v>717</v>
      </c>
      <c r="C117" s="353">
        <f t="shared" si="67"/>
        <v>0</v>
      </c>
      <c r="D117" s="354"/>
      <c r="E117" s="354"/>
      <c r="F117" s="354"/>
      <c r="G117" s="354"/>
      <c r="H117" s="354"/>
      <c r="I117" s="353">
        <f t="shared" si="65"/>
        <v>0</v>
      </c>
      <c r="J117" s="354"/>
      <c r="K117" s="354"/>
      <c r="L117" s="354"/>
      <c r="M117" s="354"/>
      <c r="N117" s="354"/>
      <c r="O117" s="324" t="e">
        <f t="shared" si="63"/>
        <v>#DIV/0!</v>
      </c>
      <c r="P117" s="353">
        <f t="shared" si="95"/>
        <v>0</v>
      </c>
      <c r="Q117" s="354"/>
      <c r="R117" s="354"/>
      <c r="S117" s="354"/>
      <c r="T117" s="354"/>
      <c r="U117" s="354"/>
      <c r="V117" s="305" t="e">
        <f t="shared" si="68"/>
        <v>#DIV/0!</v>
      </c>
    </row>
    <row r="118" spans="1:25" s="325" customFormat="1">
      <c r="A118" s="336" t="s">
        <v>718</v>
      </c>
      <c r="B118" s="352" t="s">
        <v>719</v>
      </c>
      <c r="C118" s="353">
        <f t="shared" si="67"/>
        <v>0</v>
      </c>
      <c r="D118" s="354"/>
      <c r="E118" s="354"/>
      <c r="F118" s="354"/>
      <c r="G118" s="354"/>
      <c r="H118" s="354"/>
      <c r="I118" s="353">
        <f t="shared" si="65"/>
        <v>0</v>
      </c>
      <c r="J118" s="354"/>
      <c r="K118" s="354"/>
      <c r="L118" s="354"/>
      <c r="M118" s="354"/>
      <c r="N118" s="354"/>
      <c r="O118" s="324" t="e">
        <f t="shared" si="63"/>
        <v>#DIV/0!</v>
      </c>
      <c r="P118" s="353">
        <f t="shared" si="95"/>
        <v>0</v>
      </c>
      <c r="Q118" s="354"/>
      <c r="R118" s="354"/>
      <c r="S118" s="354"/>
      <c r="T118" s="354"/>
      <c r="U118" s="354"/>
      <c r="V118" s="305" t="e">
        <f t="shared" si="68"/>
        <v>#DIV/0!</v>
      </c>
    </row>
    <row r="119" spans="1:25" s="325" customFormat="1">
      <c r="A119" s="336" t="s">
        <v>720</v>
      </c>
      <c r="B119" s="352" t="s">
        <v>721</v>
      </c>
      <c r="C119" s="353">
        <f t="shared" si="67"/>
        <v>1000</v>
      </c>
      <c r="D119" s="354"/>
      <c r="E119" s="354">
        <v>1000</v>
      </c>
      <c r="F119" s="354"/>
      <c r="G119" s="354"/>
      <c r="H119" s="354"/>
      <c r="I119" s="353">
        <f t="shared" si="65"/>
        <v>0</v>
      </c>
      <c r="J119" s="354"/>
      <c r="K119" s="354"/>
      <c r="L119" s="354"/>
      <c r="M119" s="354"/>
      <c r="N119" s="354"/>
      <c r="O119" s="324">
        <f t="shared" si="63"/>
        <v>0</v>
      </c>
      <c r="P119" s="353">
        <f t="shared" si="95"/>
        <v>0</v>
      </c>
      <c r="Q119" s="354"/>
      <c r="R119" s="354"/>
      <c r="S119" s="354"/>
      <c r="T119" s="354"/>
      <c r="U119" s="354"/>
      <c r="V119" s="305" t="e">
        <f t="shared" si="68"/>
        <v>#DIV/0!</v>
      </c>
    </row>
    <row r="120" spans="1:25" s="325" customFormat="1">
      <c r="A120" s="336" t="s">
        <v>722</v>
      </c>
      <c r="B120" s="352" t="s">
        <v>723</v>
      </c>
      <c r="C120" s="353">
        <f t="shared" si="67"/>
        <v>800</v>
      </c>
      <c r="D120" s="354"/>
      <c r="E120" s="354">
        <v>500</v>
      </c>
      <c r="F120" s="354">
        <v>300</v>
      </c>
      <c r="G120" s="354"/>
      <c r="H120" s="354"/>
      <c r="I120" s="369">
        <f t="shared" si="65"/>
        <v>300</v>
      </c>
      <c r="J120" s="354"/>
      <c r="K120" s="354"/>
      <c r="L120" s="368">
        <v>300</v>
      </c>
      <c r="M120" s="354"/>
      <c r="N120" s="354"/>
      <c r="O120" s="324">
        <f t="shared" si="63"/>
        <v>37.5</v>
      </c>
      <c r="P120" s="369">
        <f t="shared" si="95"/>
        <v>300</v>
      </c>
      <c r="Q120" s="354"/>
      <c r="R120" s="354"/>
      <c r="S120" s="368">
        <v>300</v>
      </c>
      <c r="T120" s="354"/>
      <c r="U120" s="354"/>
      <c r="V120" s="305">
        <f t="shared" si="68"/>
        <v>100</v>
      </c>
    </row>
    <row r="121" spans="1:25" s="325" customFormat="1">
      <c r="A121" s="313" t="s">
        <v>724</v>
      </c>
      <c r="B121" s="364" t="s">
        <v>51</v>
      </c>
      <c r="C121" s="369">
        <f t="shared" ref="C121:U121" si="96">C122</f>
        <v>20800</v>
      </c>
      <c r="D121" s="350">
        <f t="shared" si="96"/>
        <v>9600</v>
      </c>
      <c r="E121" s="350">
        <f t="shared" si="96"/>
        <v>11200</v>
      </c>
      <c r="F121" s="350">
        <f t="shared" si="96"/>
        <v>0</v>
      </c>
      <c r="G121" s="350">
        <f t="shared" si="96"/>
        <v>0</v>
      </c>
      <c r="H121" s="350">
        <f t="shared" si="96"/>
        <v>0</v>
      </c>
      <c r="I121" s="369">
        <f t="shared" si="96"/>
        <v>38552.631999999998</v>
      </c>
      <c r="J121" s="350">
        <f t="shared" si="96"/>
        <v>14785.15</v>
      </c>
      <c r="K121" s="350">
        <f t="shared" si="96"/>
        <v>10274.482</v>
      </c>
      <c r="L121" s="350">
        <f t="shared" si="96"/>
        <v>0</v>
      </c>
      <c r="M121" s="350">
        <f t="shared" si="96"/>
        <v>0</v>
      </c>
      <c r="N121" s="350">
        <f t="shared" si="96"/>
        <v>13493</v>
      </c>
      <c r="O121" s="308">
        <f t="shared" si="63"/>
        <v>185.34919230769228</v>
      </c>
      <c r="P121" s="369">
        <f t="shared" si="96"/>
        <v>38552.631999999998</v>
      </c>
      <c r="Q121" s="350">
        <f t="shared" si="96"/>
        <v>14785.15</v>
      </c>
      <c r="R121" s="350">
        <f t="shared" si="96"/>
        <v>10274.482</v>
      </c>
      <c r="S121" s="350">
        <f t="shared" si="96"/>
        <v>0</v>
      </c>
      <c r="T121" s="350">
        <f t="shared" si="96"/>
        <v>0</v>
      </c>
      <c r="U121" s="350">
        <f t="shared" si="96"/>
        <v>13493</v>
      </c>
      <c r="V121" s="305">
        <f t="shared" si="68"/>
        <v>100</v>
      </c>
    </row>
    <row r="122" spans="1:25" s="325" customFormat="1" ht="22.5">
      <c r="A122" s="336" t="s">
        <v>725</v>
      </c>
      <c r="B122" s="352" t="s">
        <v>726</v>
      </c>
      <c r="C122" s="353">
        <f t="shared" si="67"/>
        <v>20800</v>
      </c>
      <c r="D122" s="354">
        <v>9600</v>
      </c>
      <c r="E122" s="354">
        <v>11200</v>
      </c>
      <c r="F122" s="354"/>
      <c r="G122" s="354"/>
      <c r="H122" s="354"/>
      <c r="I122" s="353">
        <f t="shared" si="65"/>
        <v>38552.631999999998</v>
      </c>
      <c r="J122" s="355">
        <v>14785.15</v>
      </c>
      <c r="K122" s="355">
        <v>10274.482</v>
      </c>
      <c r="L122" s="355"/>
      <c r="M122" s="355"/>
      <c r="N122" s="355">
        <v>13493</v>
      </c>
      <c r="O122" s="324">
        <f t="shared" si="63"/>
        <v>185.34919230769228</v>
      </c>
      <c r="P122" s="353">
        <f t="shared" ref="P122" si="97">SUM(Q122:U122)</f>
        <v>38552.631999999998</v>
      </c>
      <c r="Q122" s="355">
        <v>14785.15</v>
      </c>
      <c r="R122" s="355">
        <v>10274.482</v>
      </c>
      <c r="S122" s="355"/>
      <c r="T122" s="355"/>
      <c r="U122" s="355">
        <v>13493</v>
      </c>
      <c r="V122" s="305">
        <f t="shared" si="68"/>
        <v>100</v>
      </c>
      <c r="X122" s="325">
        <v>2891.8</v>
      </c>
      <c r="Y122" s="325">
        <v>2000</v>
      </c>
    </row>
    <row r="123" spans="1:25" s="325" customFormat="1">
      <c r="A123" s="313" t="s">
        <v>727</v>
      </c>
      <c r="B123" s="364" t="s">
        <v>53</v>
      </c>
      <c r="C123" s="369">
        <f t="shared" ref="C123:N123" si="98">C124+C125</f>
        <v>2000</v>
      </c>
      <c r="D123" s="350">
        <f t="shared" si="98"/>
        <v>900</v>
      </c>
      <c r="E123" s="350">
        <f t="shared" si="98"/>
        <v>1100</v>
      </c>
      <c r="F123" s="350">
        <f t="shared" si="98"/>
        <v>0</v>
      </c>
      <c r="G123" s="350">
        <f t="shared" si="98"/>
        <v>0</v>
      </c>
      <c r="H123" s="350">
        <f t="shared" si="98"/>
        <v>0</v>
      </c>
      <c r="I123" s="369">
        <f t="shared" si="98"/>
        <v>3382</v>
      </c>
      <c r="J123" s="350">
        <f t="shared" si="98"/>
        <v>0</v>
      </c>
      <c r="K123" s="350">
        <f t="shared" si="98"/>
        <v>3382</v>
      </c>
      <c r="L123" s="350">
        <f t="shared" si="98"/>
        <v>0</v>
      </c>
      <c r="M123" s="350">
        <f t="shared" si="98"/>
        <v>0</v>
      </c>
      <c r="N123" s="350">
        <f t="shared" si="98"/>
        <v>0</v>
      </c>
      <c r="O123" s="308">
        <f t="shared" si="63"/>
        <v>169.1</v>
      </c>
      <c r="P123" s="369">
        <f t="shared" ref="P123:U123" si="99">P124+P125</f>
        <v>3382</v>
      </c>
      <c r="Q123" s="350">
        <f t="shared" si="99"/>
        <v>0</v>
      </c>
      <c r="R123" s="350">
        <f t="shared" si="99"/>
        <v>3382</v>
      </c>
      <c r="S123" s="350">
        <f t="shared" si="99"/>
        <v>0</v>
      </c>
      <c r="T123" s="350">
        <f t="shared" si="99"/>
        <v>0</v>
      </c>
      <c r="U123" s="350">
        <f t="shared" si="99"/>
        <v>0</v>
      </c>
      <c r="V123" s="305">
        <f t="shared" si="68"/>
        <v>100</v>
      </c>
    </row>
    <row r="124" spans="1:25" s="325" customFormat="1">
      <c r="A124" s="336" t="s">
        <v>728</v>
      </c>
      <c r="B124" s="352" t="s">
        <v>729</v>
      </c>
      <c r="C124" s="353">
        <f t="shared" si="67"/>
        <v>0</v>
      </c>
      <c r="D124" s="354"/>
      <c r="E124" s="354"/>
      <c r="F124" s="354"/>
      <c r="G124" s="354"/>
      <c r="H124" s="354"/>
      <c r="I124" s="353">
        <f t="shared" si="65"/>
        <v>0</v>
      </c>
      <c r="J124" s="354"/>
      <c r="K124" s="354"/>
      <c r="L124" s="354"/>
      <c r="M124" s="354"/>
      <c r="N124" s="354"/>
      <c r="O124" s="324" t="e">
        <f t="shared" si="63"/>
        <v>#DIV/0!</v>
      </c>
      <c r="P124" s="353">
        <f t="shared" ref="P124:P125" si="100">SUM(Q124:U124)</f>
        <v>0</v>
      </c>
      <c r="Q124" s="354"/>
      <c r="R124" s="354"/>
      <c r="S124" s="354"/>
      <c r="T124" s="354"/>
      <c r="U124" s="354"/>
      <c r="V124" s="305" t="e">
        <f t="shared" si="68"/>
        <v>#DIV/0!</v>
      </c>
    </row>
    <row r="125" spans="1:25" s="325" customFormat="1" ht="22.5">
      <c r="A125" s="336" t="s">
        <v>730</v>
      </c>
      <c r="B125" s="352" t="s">
        <v>731</v>
      </c>
      <c r="C125" s="353">
        <f t="shared" si="67"/>
        <v>2000</v>
      </c>
      <c r="D125" s="354">
        <v>900</v>
      </c>
      <c r="E125" s="354">
        <v>1100</v>
      </c>
      <c r="F125" s="354"/>
      <c r="G125" s="354"/>
      <c r="H125" s="354"/>
      <c r="I125" s="353">
        <f t="shared" si="65"/>
        <v>3382</v>
      </c>
      <c r="J125" s="354"/>
      <c r="K125" s="355">
        <v>3382</v>
      </c>
      <c r="L125" s="354"/>
      <c r="M125" s="354"/>
      <c r="N125" s="354"/>
      <c r="O125" s="324">
        <f t="shared" si="63"/>
        <v>169.1</v>
      </c>
      <c r="P125" s="353">
        <f t="shared" si="100"/>
        <v>3382</v>
      </c>
      <c r="Q125" s="354"/>
      <c r="R125" s="355">
        <v>3382</v>
      </c>
      <c r="S125" s="354"/>
      <c r="T125" s="354"/>
      <c r="U125" s="354"/>
      <c r="V125" s="305">
        <f t="shared" si="68"/>
        <v>100</v>
      </c>
    </row>
    <row r="126" spans="1:25" s="325" customFormat="1">
      <c r="A126" s="313" t="s">
        <v>732</v>
      </c>
      <c r="B126" s="364" t="s">
        <v>55</v>
      </c>
      <c r="C126" s="353">
        <f t="shared" ref="C126:N126" si="101">C127+C128</f>
        <v>150</v>
      </c>
      <c r="D126" s="350">
        <f t="shared" si="101"/>
        <v>0</v>
      </c>
      <c r="E126" s="350">
        <f t="shared" si="101"/>
        <v>150</v>
      </c>
      <c r="F126" s="350">
        <f t="shared" si="101"/>
        <v>0</v>
      </c>
      <c r="G126" s="350">
        <f t="shared" si="101"/>
        <v>0</v>
      </c>
      <c r="H126" s="350">
        <f t="shared" si="101"/>
        <v>0</v>
      </c>
      <c r="I126" s="353">
        <f t="shared" si="101"/>
        <v>0</v>
      </c>
      <c r="J126" s="350">
        <f t="shared" si="101"/>
        <v>0</v>
      </c>
      <c r="K126" s="350">
        <f t="shared" si="101"/>
        <v>0</v>
      </c>
      <c r="L126" s="350">
        <f t="shared" si="101"/>
        <v>0</v>
      </c>
      <c r="M126" s="350">
        <f t="shared" si="101"/>
        <v>0</v>
      </c>
      <c r="N126" s="350">
        <f t="shared" si="101"/>
        <v>0</v>
      </c>
      <c r="O126" s="308">
        <f t="shared" si="63"/>
        <v>0</v>
      </c>
      <c r="P126" s="353">
        <f t="shared" ref="P126:U126" si="102">P127+P128</f>
        <v>0</v>
      </c>
      <c r="Q126" s="350">
        <f t="shared" si="102"/>
        <v>0</v>
      </c>
      <c r="R126" s="350">
        <f t="shared" si="102"/>
        <v>0</v>
      </c>
      <c r="S126" s="350">
        <f t="shared" si="102"/>
        <v>0</v>
      </c>
      <c r="T126" s="350">
        <f t="shared" si="102"/>
        <v>0</v>
      </c>
      <c r="U126" s="350">
        <f t="shared" si="102"/>
        <v>0</v>
      </c>
      <c r="V126" s="305" t="e">
        <f t="shared" si="68"/>
        <v>#DIV/0!</v>
      </c>
    </row>
    <row r="127" spans="1:25" s="325" customFormat="1">
      <c r="A127" s="336" t="s">
        <v>733</v>
      </c>
      <c r="B127" s="352" t="s">
        <v>734</v>
      </c>
      <c r="C127" s="353">
        <f t="shared" si="67"/>
        <v>0</v>
      </c>
      <c r="D127" s="354"/>
      <c r="E127" s="354"/>
      <c r="F127" s="354"/>
      <c r="G127" s="354"/>
      <c r="H127" s="354"/>
      <c r="I127" s="353">
        <f t="shared" ref="I127:I148" si="103">SUM(J127:N127)</f>
        <v>0</v>
      </c>
      <c r="J127" s="354"/>
      <c r="K127" s="354"/>
      <c r="L127" s="354"/>
      <c r="M127" s="354"/>
      <c r="N127" s="354"/>
      <c r="O127" s="324" t="e">
        <f t="shared" si="63"/>
        <v>#DIV/0!</v>
      </c>
      <c r="P127" s="353">
        <f t="shared" ref="P127:P128" si="104">SUM(Q127:U127)</f>
        <v>0</v>
      </c>
      <c r="Q127" s="354"/>
      <c r="R127" s="354"/>
      <c r="S127" s="354"/>
      <c r="T127" s="354"/>
      <c r="U127" s="354"/>
      <c r="V127" s="305" t="e">
        <f t="shared" si="68"/>
        <v>#DIV/0!</v>
      </c>
    </row>
    <row r="128" spans="1:25" s="325" customFormat="1" ht="22.5">
      <c r="A128" s="336" t="s">
        <v>735</v>
      </c>
      <c r="B128" s="352" t="s">
        <v>736</v>
      </c>
      <c r="C128" s="353">
        <f t="shared" si="67"/>
        <v>150</v>
      </c>
      <c r="D128" s="354"/>
      <c r="E128" s="354">
        <v>150</v>
      </c>
      <c r="F128" s="354"/>
      <c r="G128" s="354"/>
      <c r="H128" s="354"/>
      <c r="I128" s="353">
        <f t="shared" si="103"/>
        <v>0</v>
      </c>
      <c r="J128" s="354"/>
      <c r="K128" s="354"/>
      <c r="L128" s="354"/>
      <c r="M128" s="354"/>
      <c r="N128" s="354"/>
      <c r="O128" s="324">
        <f t="shared" si="63"/>
        <v>0</v>
      </c>
      <c r="P128" s="353">
        <f t="shared" si="104"/>
        <v>0</v>
      </c>
      <c r="Q128" s="354"/>
      <c r="R128" s="354"/>
      <c r="S128" s="354"/>
      <c r="T128" s="354"/>
      <c r="U128" s="354"/>
      <c r="V128" s="305" t="e">
        <f t="shared" si="68"/>
        <v>#DIV/0!</v>
      </c>
    </row>
    <row r="129" spans="1:24" s="325" customFormat="1">
      <c r="A129" s="313" t="s">
        <v>737</v>
      </c>
      <c r="B129" s="364" t="s">
        <v>57</v>
      </c>
      <c r="C129" s="369">
        <f t="shared" ref="C129:N129" si="105">C130+C131+C132</f>
        <v>37225</v>
      </c>
      <c r="D129" s="350">
        <f t="shared" si="105"/>
        <v>4425</v>
      </c>
      <c r="E129" s="350">
        <f t="shared" si="105"/>
        <v>31800</v>
      </c>
      <c r="F129" s="350">
        <f t="shared" si="105"/>
        <v>500</v>
      </c>
      <c r="G129" s="350">
        <f t="shared" si="105"/>
        <v>500</v>
      </c>
      <c r="H129" s="350">
        <f t="shared" si="105"/>
        <v>0</v>
      </c>
      <c r="I129" s="369">
        <f t="shared" si="105"/>
        <v>9775</v>
      </c>
      <c r="J129" s="350">
        <f t="shared" si="105"/>
        <v>7412</v>
      </c>
      <c r="K129" s="350">
        <f t="shared" si="105"/>
        <v>1088</v>
      </c>
      <c r="L129" s="350">
        <f t="shared" si="105"/>
        <v>0</v>
      </c>
      <c r="M129" s="350">
        <f t="shared" si="105"/>
        <v>0</v>
      </c>
      <c r="N129" s="350">
        <f t="shared" si="105"/>
        <v>1275</v>
      </c>
      <c r="O129" s="308">
        <f t="shared" si="63"/>
        <v>26.259234385493617</v>
      </c>
      <c r="P129" s="369">
        <f t="shared" ref="P129:U129" si="106">P130+P131+P132</f>
        <v>9775</v>
      </c>
      <c r="Q129" s="350">
        <f t="shared" si="106"/>
        <v>7412</v>
      </c>
      <c r="R129" s="350">
        <f t="shared" si="106"/>
        <v>1088</v>
      </c>
      <c r="S129" s="350">
        <f t="shared" si="106"/>
        <v>0</v>
      </c>
      <c r="T129" s="350">
        <f t="shared" si="106"/>
        <v>0</v>
      </c>
      <c r="U129" s="350">
        <f t="shared" si="106"/>
        <v>1275</v>
      </c>
      <c r="V129" s="305">
        <f t="shared" si="68"/>
        <v>100</v>
      </c>
    </row>
    <row r="130" spans="1:24" s="325" customFormat="1">
      <c r="A130" s="336" t="s">
        <v>738</v>
      </c>
      <c r="B130" s="352" t="s">
        <v>739</v>
      </c>
      <c r="C130" s="353">
        <f t="shared" si="67"/>
        <v>21025</v>
      </c>
      <c r="D130" s="354">
        <v>2025</v>
      </c>
      <c r="E130" s="354">
        <v>18000</v>
      </c>
      <c r="F130" s="354">
        <v>500</v>
      </c>
      <c r="G130" s="354">
        <v>500</v>
      </c>
      <c r="H130" s="354"/>
      <c r="I130" s="353">
        <f t="shared" si="103"/>
        <v>9775</v>
      </c>
      <c r="J130" s="355">
        <v>7412</v>
      </c>
      <c r="K130" s="355">
        <v>1088</v>
      </c>
      <c r="L130" s="355"/>
      <c r="M130" s="355"/>
      <c r="N130" s="355">
        <v>1275</v>
      </c>
      <c r="O130" s="324">
        <f t="shared" si="63"/>
        <v>46.492271105826397</v>
      </c>
      <c r="P130" s="353">
        <f t="shared" ref="P130:P132" si="107">SUM(Q130:U130)</f>
        <v>9775</v>
      </c>
      <c r="Q130" s="355">
        <v>7412</v>
      </c>
      <c r="R130" s="355">
        <v>1088</v>
      </c>
      <c r="S130" s="355"/>
      <c r="T130" s="355"/>
      <c r="U130" s="355">
        <v>1275</v>
      </c>
      <c r="V130" s="305">
        <f t="shared" si="68"/>
        <v>100</v>
      </c>
    </row>
    <row r="131" spans="1:24" s="325" customFormat="1">
      <c r="A131" s="336" t="s">
        <v>740</v>
      </c>
      <c r="B131" s="352" t="s">
        <v>741</v>
      </c>
      <c r="C131" s="353">
        <f t="shared" si="67"/>
        <v>16200</v>
      </c>
      <c r="D131" s="354">
        <v>2400</v>
      </c>
      <c r="E131" s="354">
        <v>13800</v>
      </c>
      <c r="F131" s="354"/>
      <c r="G131" s="354"/>
      <c r="H131" s="354"/>
      <c r="I131" s="353">
        <f t="shared" si="103"/>
        <v>0</v>
      </c>
      <c r="J131" s="355"/>
      <c r="K131" s="355"/>
      <c r="L131" s="355"/>
      <c r="M131" s="355"/>
      <c r="N131" s="355"/>
      <c r="O131" s="324">
        <f t="shared" si="63"/>
        <v>0</v>
      </c>
      <c r="P131" s="353">
        <f t="shared" si="107"/>
        <v>0</v>
      </c>
      <c r="Q131" s="355"/>
      <c r="R131" s="355"/>
      <c r="S131" s="355"/>
      <c r="T131" s="355"/>
      <c r="U131" s="355"/>
      <c r="V131" s="305" t="e">
        <f t="shared" ref="V131:V164" si="108">SUM(P131/I131*100)</f>
        <v>#DIV/0!</v>
      </c>
    </row>
    <row r="132" spans="1:24" s="325" customFormat="1" ht="22.5">
      <c r="A132" s="336" t="s">
        <v>742</v>
      </c>
      <c r="B132" s="352" t="s">
        <v>743</v>
      </c>
      <c r="C132" s="353">
        <f>SUM(D132:H132)</f>
        <v>0</v>
      </c>
      <c r="D132" s="354"/>
      <c r="E132" s="354"/>
      <c r="F132" s="354"/>
      <c r="G132" s="354"/>
      <c r="H132" s="354"/>
      <c r="I132" s="353">
        <f t="shared" si="103"/>
        <v>0</v>
      </c>
      <c r="J132" s="354"/>
      <c r="K132" s="354"/>
      <c r="L132" s="354"/>
      <c r="M132" s="354"/>
      <c r="N132" s="354"/>
      <c r="O132" s="324" t="e">
        <f t="shared" si="63"/>
        <v>#DIV/0!</v>
      </c>
      <c r="P132" s="353">
        <f t="shared" si="107"/>
        <v>0</v>
      </c>
      <c r="Q132" s="354"/>
      <c r="R132" s="354"/>
      <c r="S132" s="354"/>
      <c r="T132" s="354"/>
      <c r="U132" s="354"/>
      <c r="V132" s="305" t="e">
        <f t="shared" si="108"/>
        <v>#DIV/0!</v>
      </c>
    </row>
    <row r="133" spans="1:24" s="319" customFormat="1" ht="22.5">
      <c r="A133" s="313" t="s">
        <v>744</v>
      </c>
      <c r="B133" s="364" t="s">
        <v>59</v>
      </c>
      <c r="C133" s="351">
        <f t="shared" ref="C133:C139" si="109">SUM(D133:H133)</f>
        <v>3200</v>
      </c>
      <c r="D133" s="350">
        <f>SUM(D134:D139)</f>
        <v>200</v>
      </c>
      <c r="E133" s="350">
        <f>SUM(E134:E139)</f>
        <v>1700</v>
      </c>
      <c r="F133" s="350">
        <f>SUM(F134:F139)</f>
        <v>0</v>
      </c>
      <c r="G133" s="350">
        <f>SUM(G134:G139)</f>
        <v>1100</v>
      </c>
      <c r="H133" s="350">
        <f>SUM(H134:H139)</f>
        <v>200</v>
      </c>
      <c r="I133" s="351"/>
      <c r="J133" s="350"/>
      <c r="K133" s="350"/>
      <c r="L133" s="350"/>
      <c r="M133" s="350"/>
      <c r="N133" s="350"/>
      <c r="O133" s="318"/>
      <c r="P133" s="351"/>
      <c r="Q133" s="350"/>
      <c r="R133" s="350"/>
      <c r="S133" s="350"/>
      <c r="T133" s="350"/>
      <c r="U133" s="350"/>
      <c r="V133" s="305" t="e">
        <f t="shared" si="108"/>
        <v>#DIV/0!</v>
      </c>
    </row>
    <row r="134" spans="1:24" s="325" customFormat="1">
      <c r="A134" s="336" t="s">
        <v>745</v>
      </c>
      <c r="B134" s="352" t="s">
        <v>746</v>
      </c>
      <c r="C134" s="353">
        <f t="shared" si="109"/>
        <v>0</v>
      </c>
      <c r="D134" s="354"/>
      <c r="E134" s="354"/>
      <c r="F134" s="354"/>
      <c r="G134" s="354"/>
      <c r="H134" s="354"/>
      <c r="I134" s="353"/>
      <c r="J134" s="354"/>
      <c r="K134" s="354"/>
      <c r="L134" s="354"/>
      <c r="M134" s="354"/>
      <c r="N134" s="354"/>
      <c r="O134" s="324"/>
      <c r="P134" s="353"/>
      <c r="Q134" s="354"/>
      <c r="R134" s="354"/>
      <c r="S134" s="354"/>
      <c r="T134" s="354"/>
      <c r="U134" s="354"/>
      <c r="V134" s="305" t="e">
        <f t="shared" si="108"/>
        <v>#DIV/0!</v>
      </c>
    </row>
    <row r="135" spans="1:24" s="325" customFormat="1">
      <c r="A135" s="336" t="s">
        <v>747</v>
      </c>
      <c r="B135" s="352" t="s">
        <v>748</v>
      </c>
      <c r="C135" s="353">
        <f t="shared" si="109"/>
        <v>1000</v>
      </c>
      <c r="D135" s="354">
        <v>200</v>
      </c>
      <c r="E135" s="354">
        <v>700</v>
      </c>
      <c r="F135" s="354"/>
      <c r="G135" s="354">
        <v>100</v>
      </c>
      <c r="H135" s="354"/>
      <c r="I135" s="353"/>
      <c r="J135" s="354"/>
      <c r="K135" s="354"/>
      <c r="L135" s="354"/>
      <c r="M135" s="354"/>
      <c r="N135" s="354"/>
      <c r="O135" s="324"/>
      <c r="P135" s="353"/>
      <c r="Q135" s="354"/>
      <c r="R135" s="354"/>
      <c r="S135" s="354"/>
      <c r="T135" s="354"/>
      <c r="U135" s="354"/>
      <c r="V135" s="305" t="e">
        <f t="shared" si="108"/>
        <v>#DIV/0!</v>
      </c>
    </row>
    <row r="136" spans="1:24" s="325" customFormat="1">
      <c r="A136" s="336" t="s">
        <v>749</v>
      </c>
      <c r="B136" s="352" t="s">
        <v>750</v>
      </c>
      <c r="C136" s="353">
        <f t="shared" si="109"/>
        <v>0</v>
      </c>
      <c r="D136" s="354"/>
      <c r="E136" s="354"/>
      <c r="F136" s="354"/>
      <c r="G136" s="354"/>
      <c r="H136" s="354"/>
      <c r="I136" s="353"/>
      <c r="J136" s="354"/>
      <c r="K136" s="354"/>
      <c r="L136" s="354"/>
      <c r="M136" s="354"/>
      <c r="N136" s="354"/>
      <c r="O136" s="324"/>
      <c r="P136" s="353"/>
      <c r="Q136" s="354"/>
      <c r="R136" s="354"/>
      <c r="S136" s="354"/>
      <c r="T136" s="354"/>
      <c r="U136" s="354"/>
      <c r="V136" s="305" t="e">
        <f t="shared" si="108"/>
        <v>#DIV/0!</v>
      </c>
    </row>
    <row r="137" spans="1:24" s="325" customFormat="1" ht="22.5">
      <c r="A137" s="336" t="s">
        <v>751</v>
      </c>
      <c r="B137" s="352" t="s">
        <v>752</v>
      </c>
      <c r="C137" s="353">
        <f t="shared" si="109"/>
        <v>0</v>
      </c>
      <c r="D137" s="354"/>
      <c r="E137" s="354"/>
      <c r="F137" s="354"/>
      <c r="G137" s="354"/>
      <c r="H137" s="354"/>
      <c r="I137" s="353"/>
      <c r="J137" s="354"/>
      <c r="K137" s="354"/>
      <c r="L137" s="354"/>
      <c r="M137" s="354"/>
      <c r="N137" s="354"/>
      <c r="O137" s="324"/>
      <c r="P137" s="353"/>
      <c r="Q137" s="354"/>
      <c r="R137" s="354"/>
      <c r="S137" s="354"/>
      <c r="T137" s="354"/>
      <c r="U137" s="354"/>
      <c r="V137" s="305" t="e">
        <f t="shared" si="108"/>
        <v>#DIV/0!</v>
      </c>
    </row>
    <row r="138" spans="1:24" s="325" customFormat="1">
      <c r="A138" s="336" t="s">
        <v>753</v>
      </c>
      <c r="B138" s="352" t="s">
        <v>754</v>
      </c>
      <c r="C138" s="353">
        <f t="shared" si="109"/>
        <v>2200</v>
      </c>
      <c r="D138" s="354"/>
      <c r="E138" s="354">
        <v>1000</v>
      </c>
      <c r="F138" s="354"/>
      <c r="G138" s="354">
        <v>1000</v>
      </c>
      <c r="H138" s="354">
        <v>200</v>
      </c>
      <c r="I138" s="353"/>
      <c r="J138" s="354"/>
      <c r="K138" s="354"/>
      <c r="L138" s="354"/>
      <c r="M138" s="354"/>
      <c r="N138" s="354"/>
      <c r="O138" s="324"/>
      <c r="P138" s="353"/>
      <c r="Q138" s="354"/>
      <c r="R138" s="354"/>
      <c r="S138" s="354"/>
      <c r="T138" s="354"/>
      <c r="U138" s="354"/>
      <c r="V138" s="305" t="e">
        <f t="shared" si="108"/>
        <v>#DIV/0!</v>
      </c>
    </row>
    <row r="139" spans="1:24" s="325" customFormat="1" ht="45">
      <c r="A139" s="336" t="s">
        <v>755</v>
      </c>
      <c r="B139" s="375" t="s">
        <v>756</v>
      </c>
      <c r="C139" s="353">
        <f t="shared" si="109"/>
        <v>0</v>
      </c>
      <c r="D139" s="354"/>
      <c r="E139" s="354"/>
      <c r="F139" s="354"/>
      <c r="G139" s="354"/>
      <c r="H139" s="354"/>
      <c r="I139" s="353"/>
      <c r="J139" s="354"/>
      <c r="K139" s="354"/>
      <c r="L139" s="354"/>
      <c r="M139" s="354"/>
      <c r="N139" s="354"/>
      <c r="O139" s="324"/>
      <c r="P139" s="353"/>
      <c r="Q139" s="354"/>
      <c r="R139" s="354"/>
      <c r="S139" s="354"/>
      <c r="T139" s="354"/>
      <c r="U139" s="354"/>
      <c r="V139" s="305" t="e">
        <f t="shared" si="108"/>
        <v>#DIV/0!</v>
      </c>
    </row>
    <row r="140" spans="1:24" s="319" customFormat="1" ht="21">
      <c r="A140" s="313" t="s">
        <v>757</v>
      </c>
      <c r="B140" s="376" t="s">
        <v>61</v>
      </c>
      <c r="C140" s="353">
        <f>SUM(D140:H140)</f>
        <v>5650</v>
      </c>
      <c r="D140" s="350">
        <v>1500</v>
      </c>
      <c r="E140" s="350">
        <v>1500</v>
      </c>
      <c r="F140" s="350">
        <v>1500</v>
      </c>
      <c r="G140" s="350">
        <v>750</v>
      </c>
      <c r="H140" s="350">
        <v>400</v>
      </c>
      <c r="I140" s="351"/>
      <c r="J140" s="350"/>
      <c r="K140" s="350"/>
      <c r="L140" s="350"/>
      <c r="M140" s="350"/>
      <c r="N140" s="350"/>
      <c r="O140" s="318"/>
      <c r="P140" s="351"/>
      <c r="Q140" s="350"/>
      <c r="R140" s="350"/>
      <c r="S140" s="350"/>
      <c r="T140" s="350"/>
      <c r="U140" s="350"/>
      <c r="V140" s="305" t="e">
        <f t="shared" si="108"/>
        <v>#DIV/0!</v>
      </c>
    </row>
    <row r="141" spans="1:24" s="325" customFormat="1">
      <c r="A141" s="313" t="s">
        <v>758</v>
      </c>
      <c r="B141" s="377" t="s">
        <v>63</v>
      </c>
      <c r="C141" s="353">
        <f>SUM(C142:C150)</f>
        <v>12285.58</v>
      </c>
      <c r="D141" s="350">
        <f t="shared" ref="D141:H141" si="110">SUM(D142:D150)</f>
        <v>0</v>
      </c>
      <c r="E141" s="350">
        <f t="shared" si="110"/>
        <v>8180.4</v>
      </c>
      <c r="F141" s="350">
        <f t="shared" si="110"/>
        <v>4105.18</v>
      </c>
      <c r="G141" s="350">
        <f t="shared" si="110"/>
        <v>0</v>
      </c>
      <c r="H141" s="350">
        <f t="shared" si="110"/>
        <v>0</v>
      </c>
      <c r="I141" s="369">
        <f t="shared" ref="I141:N141" si="111">SUM(I142:I148)</f>
        <v>11548.868</v>
      </c>
      <c r="J141" s="350">
        <f t="shared" si="111"/>
        <v>0</v>
      </c>
      <c r="K141" s="350">
        <f>SUM(K142:K148)</f>
        <v>8806.4680000000008</v>
      </c>
      <c r="L141" s="350">
        <f t="shared" si="111"/>
        <v>2742.4</v>
      </c>
      <c r="M141" s="350">
        <f t="shared" si="111"/>
        <v>0</v>
      </c>
      <c r="N141" s="350">
        <f t="shared" si="111"/>
        <v>0</v>
      </c>
      <c r="O141" s="308">
        <f t="shared" si="63"/>
        <v>94.003441432964507</v>
      </c>
      <c r="P141" s="369">
        <f t="shared" ref="P141:Q141" si="112">SUM(P142:P148)</f>
        <v>11548.868</v>
      </c>
      <c r="Q141" s="350">
        <f t="shared" si="112"/>
        <v>0</v>
      </c>
      <c r="R141" s="350">
        <f>SUM(R142:R148)</f>
        <v>8806.4680000000008</v>
      </c>
      <c r="S141" s="350">
        <f t="shared" ref="S141:U141" si="113">SUM(S142:S148)</f>
        <v>2742.4</v>
      </c>
      <c r="T141" s="350">
        <f t="shared" si="113"/>
        <v>0</v>
      </c>
      <c r="U141" s="350">
        <f t="shared" si="113"/>
        <v>0</v>
      </c>
      <c r="V141" s="305">
        <f t="shared" si="108"/>
        <v>100</v>
      </c>
    </row>
    <row r="142" spans="1:24" s="325" customFormat="1">
      <c r="A142" s="336" t="s">
        <v>759</v>
      </c>
      <c r="B142" s="352" t="s">
        <v>760</v>
      </c>
      <c r="C142" s="353">
        <f t="shared" si="67"/>
        <v>1300</v>
      </c>
      <c r="D142" s="354"/>
      <c r="E142" s="354">
        <v>1300</v>
      </c>
      <c r="F142" s="354"/>
      <c r="G142" s="354"/>
      <c r="H142" s="354"/>
      <c r="I142" s="353">
        <f t="shared" si="103"/>
        <v>1348.4</v>
      </c>
      <c r="J142" s="354"/>
      <c r="K142" s="372">
        <v>1348.4</v>
      </c>
      <c r="L142" s="354"/>
      <c r="M142" s="354"/>
      <c r="N142" s="354"/>
      <c r="O142" s="324">
        <f t="shared" si="63"/>
        <v>103.72307692307695</v>
      </c>
      <c r="P142" s="353">
        <f t="shared" ref="P142:P148" si="114">SUM(Q142:U142)</f>
        <v>1348.4</v>
      </c>
      <c r="Q142" s="354"/>
      <c r="R142" s="372">
        <v>1348.4</v>
      </c>
      <c r="S142" s="354"/>
      <c r="T142" s="354"/>
      <c r="U142" s="354"/>
      <c r="V142" s="305">
        <f t="shared" si="108"/>
        <v>100</v>
      </c>
      <c r="X142" s="325">
        <v>2698.4050000000002</v>
      </c>
    </row>
    <row r="143" spans="1:24" s="325" customFormat="1">
      <c r="A143" s="336" t="s">
        <v>761</v>
      </c>
      <c r="B143" s="352" t="s">
        <v>762</v>
      </c>
      <c r="C143" s="353">
        <f t="shared" si="67"/>
        <v>6880.4</v>
      </c>
      <c r="D143" s="354"/>
      <c r="E143" s="354">
        <v>6880.4</v>
      </c>
      <c r="F143" s="354"/>
      <c r="G143" s="354"/>
      <c r="H143" s="354"/>
      <c r="I143" s="353">
        <f t="shared" si="103"/>
        <v>7458.0680000000002</v>
      </c>
      <c r="J143" s="354"/>
      <c r="K143" s="372">
        <v>7458.0680000000002</v>
      </c>
      <c r="L143" s="354"/>
      <c r="M143" s="354"/>
      <c r="N143" s="354"/>
      <c r="O143" s="324">
        <f t="shared" si="63"/>
        <v>108.39584907854196</v>
      </c>
      <c r="P143" s="353">
        <f t="shared" si="114"/>
        <v>7458.0680000000002</v>
      </c>
      <c r="Q143" s="354"/>
      <c r="R143" s="372">
        <v>7458.0680000000002</v>
      </c>
      <c r="S143" s="354"/>
      <c r="T143" s="354"/>
      <c r="U143" s="354"/>
      <c r="V143" s="305">
        <f t="shared" si="108"/>
        <v>100</v>
      </c>
    </row>
    <row r="144" spans="1:24" s="325" customFormat="1">
      <c r="A144" s="360" t="s">
        <v>763</v>
      </c>
      <c r="B144" s="352" t="s">
        <v>764</v>
      </c>
      <c r="C144" s="353">
        <f t="shared" si="67"/>
        <v>2705.18</v>
      </c>
      <c r="D144" s="354"/>
      <c r="E144" s="354"/>
      <c r="F144" s="354">
        <v>2705.18</v>
      </c>
      <c r="G144" s="354"/>
      <c r="H144" s="354"/>
      <c r="I144" s="353">
        <f t="shared" si="103"/>
        <v>2014.68</v>
      </c>
      <c r="J144" s="354"/>
      <c r="K144" s="354"/>
      <c r="L144" s="354">
        <v>2014.68</v>
      </c>
      <c r="M144" s="354"/>
      <c r="N144" s="354"/>
      <c r="O144" s="324">
        <f t="shared" ref="O144:O148" si="115">(I144/C144)*100</f>
        <v>74.474896310042226</v>
      </c>
      <c r="P144" s="353">
        <f t="shared" si="114"/>
        <v>2014.68</v>
      </c>
      <c r="Q144" s="354"/>
      <c r="R144" s="354"/>
      <c r="S144" s="354">
        <v>2014.68</v>
      </c>
      <c r="T144" s="354"/>
      <c r="U144" s="354"/>
      <c r="V144" s="305">
        <f t="shared" si="108"/>
        <v>100</v>
      </c>
    </row>
    <row r="145" spans="1:22" s="325" customFormat="1">
      <c r="A145" s="336" t="s">
        <v>765</v>
      </c>
      <c r="B145" s="352" t="s">
        <v>766</v>
      </c>
      <c r="C145" s="353">
        <f t="shared" si="67"/>
        <v>35</v>
      </c>
      <c r="D145" s="354"/>
      <c r="E145" s="354"/>
      <c r="F145" s="354">
        <v>35</v>
      </c>
      <c r="G145" s="354"/>
      <c r="H145" s="354"/>
      <c r="I145" s="353">
        <f t="shared" si="103"/>
        <v>40</v>
      </c>
      <c r="J145" s="354"/>
      <c r="K145" s="354"/>
      <c r="L145" s="354">
        <v>40</v>
      </c>
      <c r="M145" s="354"/>
      <c r="N145" s="354"/>
      <c r="O145" s="324">
        <f t="shared" si="115"/>
        <v>114.28571428571428</v>
      </c>
      <c r="P145" s="353">
        <f t="shared" si="114"/>
        <v>40</v>
      </c>
      <c r="Q145" s="354"/>
      <c r="R145" s="354"/>
      <c r="S145" s="354">
        <v>40</v>
      </c>
      <c r="T145" s="354"/>
      <c r="U145" s="354"/>
      <c r="V145" s="305">
        <f t="shared" si="108"/>
        <v>100</v>
      </c>
    </row>
    <row r="146" spans="1:22" s="325" customFormat="1">
      <c r="A146" s="336" t="s">
        <v>767</v>
      </c>
      <c r="B146" s="352" t="s">
        <v>768</v>
      </c>
      <c r="C146" s="369">
        <f>SUM(D146:H146)</f>
        <v>490</v>
      </c>
      <c r="D146" s="354"/>
      <c r="E146" s="354"/>
      <c r="F146" s="354">
        <v>490</v>
      </c>
      <c r="G146" s="354"/>
      <c r="H146" s="354"/>
      <c r="I146" s="353">
        <f t="shared" si="103"/>
        <v>452.33</v>
      </c>
      <c r="J146" s="354"/>
      <c r="K146" s="354"/>
      <c r="L146" s="354">
        <v>452.33</v>
      </c>
      <c r="M146" s="354"/>
      <c r="N146" s="354"/>
      <c r="O146" s="324">
        <f t="shared" si="115"/>
        <v>92.312244897959189</v>
      </c>
      <c r="P146" s="353">
        <f t="shared" si="114"/>
        <v>452.33</v>
      </c>
      <c r="Q146" s="354"/>
      <c r="R146" s="354"/>
      <c r="S146" s="354">
        <v>452.33</v>
      </c>
      <c r="T146" s="354"/>
      <c r="U146" s="354"/>
      <c r="V146" s="305">
        <f t="shared" si="108"/>
        <v>100</v>
      </c>
    </row>
    <row r="147" spans="1:22" s="325" customFormat="1">
      <c r="A147" s="336" t="s">
        <v>769</v>
      </c>
      <c r="B147" s="352" t="s">
        <v>770</v>
      </c>
      <c r="C147" s="353">
        <f>SUM(D147:H147)</f>
        <v>0</v>
      </c>
      <c r="D147" s="354"/>
      <c r="E147" s="354"/>
      <c r="F147" s="354"/>
      <c r="G147" s="354"/>
      <c r="H147" s="354"/>
      <c r="I147" s="353">
        <f t="shared" si="103"/>
        <v>218.9</v>
      </c>
      <c r="J147" s="354"/>
      <c r="K147" s="354"/>
      <c r="L147" s="354">
        <v>218.9</v>
      </c>
      <c r="M147" s="354"/>
      <c r="N147" s="354"/>
      <c r="O147" s="324" t="e">
        <f t="shared" si="115"/>
        <v>#DIV/0!</v>
      </c>
      <c r="P147" s="353">
        <f t="shared" si="114"/>
        <v>218.9</v>
      </c>
      <c r="Q147" s="354"/>
      <c r="R147" s="354"/>
      <c r="S147" s="354">
        <v>218.9</v>
      </c>
      <c r="T147" s="354"/>
      <c r="U147" s="354"/>
      <c r="V147" s="305">
        <f t="shared" si="108"/>
        <v>100</v>
      </c>
    </row>
    <row r="148" spans="1:22" s="325" customFormat="1">
      <c r="A148" s="336" t="s">
        <v>771</v>
      </c>
      <c r="B148" s="352" t="s">
        <v>772</v>
      </c>
      <c r="C148" s="353">
        <f>SUM(D148:H148)</f>
        <v>365</v>
      </c>
      <c r="D148" s="354"/>
      <c r="E148" s="354"/>
      <c r="F148" s="354">
        <v>365</v>
      </c>
      <c r="G148" s="354"/>
      <c r="H148" s="354"/>
      <c r="I148" s="353">
        <f t="shared" si="103"/>
        <v>16.489999999999998</v>
      </c>
      <c r="J148" s="354"/>
      <c r="K148" s="354"/>
      <c r="L148" s="354">
        <v>16.489999999999998</v>
      </c>
      <c r="M148" s="354"/>
      <c r="N148" s="354"/>
      <c r="O148" s="324">
        <f t="shared" si="115"/>
        <v>4.5178082191780815</v>
      </c>
      <c r="P148" s="353">
        <f t="shared" si="114"/>
        <v>16.489999999999998</v>
      </c>
      <c r="Q148" s="354"/>
      <c r="R148" s="354"/>
      <c r="S148" s="354">
        <v>16.489999999999998</v>
      </c>
      <c r="T148" s="354"/>
      <c r="U148" s="354"/>
      <c r="V148" s="305">
        <f t="shared" si="108"/>
        <v>100</v>
      </c>
    </row>
    <row r="149" spans="1:22" s="325" customFormat="1">
      <c r="A149" s="336" t="s">
        <v>773</v>
      </c>
      <c r="B149" s="352" t="s">
        <v>774</v>
      </c>
      <c r="C149" s="353">
        <f>SUM(D149:H149)</f>
        <v>510</v>
      </c>
      <c r="D149" s="354"/>
      <c r="E149" s="354"/>
      <c r="F149" s="354">
        <v>510</v>
      </c>
      <c r="G149" s="354"/>
      <c r="H149" s="354"/>
      <c r="I149" s="353"/>
      <c r="J149" s="354"/>
      <c r="K149" s="354"/>
      <c r="L149" s="354"/>
      <c r="M149" s="354"/>
      <c r="N149" s="354"/>
      <c r="O149" s="324"/>
      <c r="P149" s="353"/>
      <c r="Q149" s="354"/>
      <c r="R149" s="354"/>
      <c r="S149" s="354"/>
      <c r="T149" s="354"/>
      <c r="U149" s="354"/>
      <c r="V149" s="305" t="e">
        <f t="shared" si="108"/>
        <v>#DIV/0!</v>
      </c>
    </row>
    <row r="150" spans="1:22" s="325" customFormat="1" ht="22.5">
      <c r="A150" s="336" t="s">
        <v>775</v>
      </c>
      <c r="B150" s="352" t="s">
        <v>776</v>
      </c>
      <c r="C150" s="353">
        <f>SUM(D150:H150)</f>
        <v>0</v>
      </c>
      <c r="D150" s="354"/>
      <c r="E150" s="354"/>
      <c r="F150" s="354"/>
      <c r="G150" s="354"/>
      <c r="H150" s="354"/>
      <c r="I150" s="353"/>
      <c r="J150" s="354"/>
      <c r="K150" s="354"/>
      <c r="L150" s="354"/>
      <c r="M150" s="354"/>
      <c r="N150" s="354"/>
      <c r="O150" s="324"/>
      <c r="P150" s="353"/>
      <c r="Q150" s="354"/>
      <c r="R150" s="354"/>
      <c r="S150" s="354"/>
      <c r="T150" s="354"/>
      <c r="U150" s="354"/>
      <c r="V150" s="305" t="e">
        <f t="shared" si="108"/>
        <v>#DIV/0!</v>
      </c>
    </row>
    <row r="151" spans="1:22" ht="21">
      <c r="A151" s="378">
        <v>7</v>
      </c>
      <c r="B151" s="379" t="s">
        <v>64</v>
      </c>
      <c r="C151" s="380">
        <f t="shared" ref="C151:N151" si="116">C152+C153+C157+C161+C163</f>
        <v>3255.4</v>
      </c>
      <c r="D151" s="380">
        <f t="shared" si="116"/>
        <v>0</v>
      </c>
      <c r="E151" s="380">
        <f t="shared" si="116"/>
        <v>0</v>
      </c>
      <c r="F151" s="380">
        <f t="shared" si="116"/>
        <v>3255.4</v>
      </c>
      <c r="G151" s="380">
        <f t="shared" si="116"/>
        <v>0</v>
      </c>
      <c r="H151" s="380">
        <f t="shared" si="116"/>
        <v>0</v>
      </c>
      <c r="I151" s="380">
        <f t="shared" si="116"/>
        <v>5968.33</v>
      </c>
      <c r="J151" s="380">
        <f t="shared" si="116"/>
        <v>0</v>
      </c>
      <c r="K151" s="380">
        <f t="shared" si="116"/>
        <v>0</v>
      </c>
      <c r="L151" s="380">
        <f t="shared" si="116"/>
        <v>3355.13</v>
      </c>
      <c r="M151" s="380">
        <f t="shared" si="116"/>
        <v>2613.1999999999998</v>
      </c>
      <c r="N151" s="380">
        <f t="shared" si="116"/>
        <v>0</v>
      </c>
      <c r="O151" s="308">
        <f>(I151/C151)*100</f>
        <v>183.33630275849359</v>
      </c>
      <c r="P151" s="380">
        <f t="shared" ref="P151:U151" si="117">P152+P153+P157+P161+P163</f>
        <v>5968.2340000000004</v>
      </c>
      <c r="Q151" s="380">
        <f t="shared" si="117"/>
        <v>0</v>
      </c>
      <c r="R151" s="380">
        <f t="shared" si="117"/>
        <v>0</v>
      </c>
      <c r="S151" s="380">
        <f t="shared" si="117"/>
        <v>3355.0340000000001</v>
      </c>
      <c r="T151" s="380">
        <f t="shared" si="117"/>
        <v>2613.1999999999998</v>
      </c>
      <c r="U151" s="380">
        <f t="shared" si="117"/>
        <v>0</v>
      </c>
      <c r="V151" s="305">
        <f t="shared" si="108"/>
        <v>99.998391509852851</v>
      </c>
    </row>
    <row r="152" spans="1:22" ht="12.75">
      <c r="A152" s="381" t="s">
        <v>777</v>
      </c>
      <c r="B152" s="382" t="s">
        <v>65</v>
      </c>
      <c r="C152" s="383">
        <f>SUM(D152:H152)</f>
        <v>2605.4</v>
      </c>
      <c r="D152" s="371"/>
      <c r="E152" s="371"/>
      <c r="F152" s="384">
        <v>2605.4</v>
      </c>
      <c r="G152" s="371"/>
      <c r="H152" s="371"/>
      <c r="I152" s="383">
        <f>SUM(J152:N152)</f>
        <v>5318.33</v>
      </c>
      <c r="J152" s="371"/>
      <c r="K152" s="371"/>
      <c r="L152" s="371">
        <v>2705.13</v>
      </c>
      <c r="M152" s="371">
        <v>2613.1999999999998</v>
      </c>
      <c r="N152" s="371"/>
      <c r="O152" s="324">
        <f t="shared" ref="O152:O215" si="118">(I152/C152)*100</f>
        <v>204.12719735933061</v>
      </c>
      <c r="P152" s="383">
        <f>SUM(Q152:U152)</f>
        <v>5318.33</v>
      </c>
      <c r="Q152" s="371"/>
      <c r="R152" s="371"/>
      <c r="S152" s="371">
        <v>2705.13</v>
      </c>
      <c r="T152" s="371">
        <v>2613.1999999999998</v>
      </c>
      <c r="U152" s="371"/>
      <c r="V152" s="305">
        <f t="shared" si="108"/>
        <v>100</v>
      </c>
    </row>
    <row r="153" spans="1:22" ht="22.5">
      <c r="A153" s="385" t="s">
        <v>778</v>
      </c>
      <c r="B153" s="386" t="s">
        <v>67</v>
      </c>
      <c r="C153" s="383">
        <f t="shared" ref="C153:C165" si="119">SUM(D153:H153)</f>
        <v>220</v>
      </c>
      <c r="D153" s="371">
        <f>SUM(D154:D156)</f>
        <v>0</v>
      </c>
      <c r="E153" s="371">
        <f>SUM(E154:E156)</f>
        <v>0</v>
      </c>
      <c r="F153" s="371">
        <f>SUM(F154:F156)</f>
        <v>220</v>
      </c>
      <c r="G153" s="371">
        <f>SUM(G154:G156)</f>
        <v>0</v>
      </c>
      <c r="H153" s="371">
        <f>SUM(H154:H156)</f>
        <v>0</v>
      </c>
      <c r="I153" s="383">
        <f t="shared" ref="I153:I165" si="120">SUM(J153:N153)</f>
        <v>216.328</v>
      </c>
      <c r="J153" s="371">
        <f>SUM(J154:J156)</f>
        <v>0</v>
      </c>
      <c r="K153" s="371">
        <f>SUM(K154:K156)</f>
        <v>0</v>
      </c>
      <c r="L153" s="387">
        <f>SUM(L154:L156)</f>
        <v>216.328</v>
      </c>
      <c r="M153" s="371">
        <f>SUM(M154:M156)</f>
        <v>0</v>
      </c>
      <c r="N153" s="371">
        <f>SUM(N154:N156)</f>
        <v>0</v>
      </c>
      <c r="O153" s="324">
        <f t="shared" si="118"/>
        <v>98.330909090909088</v>
      </c>
      <c r="P153" s="383">
        <f t="shared" ref="P153:P165" si="121">SUM(Q153:U153)</f>
        <v>216.232</v>
      </c>
      <c r="Q153" s="371">
        <f>SUM(Q154:Q156)</f>
        <v>0</v>
      </c>
      <c r="R153" s="371">
        <f>SUM(R154:R156)</f>
        <v>0</v>
      </c>
      <c r="S153" s="371">
        <f>SUM(S154:S156)</f>
        <v>216.232</v>
      </c>
      <c r="T153" s="371">
        <f>SUM(T154:T156)</f>
        <v>0</v>
      </c>
      <c r="U153" s="371">
        <f>SUM(U154:U156)</f>
        <v>0</v>
      </c>
      <c r="V153" s="305">
        <f t="shared" si="108"/>
        <v>99.955622942938504</v>
      </c>
    </row>
    <row r="154" spans="1:22" ht="22.5">
      <c r="A154" s="388"/>
      <c r="B154" s="389" t="s">
        <v>779</v>
      </c>
      <c r="C154" s="390">
        <f t="shared" si="119"/>
        <v>200</v>
      </c>
      <c r="D154" s="362"/>
      <c r="E154" s="362"/>
      <c r="F154" s="321">
        <v>200</v>
      </c>
      <c r="G154" s="362"/>
      <c r="H154" s="362"/>
      <c r="I154" s="390">
        <f t="shared" si="120"/>
        <v>216.328</v>
      </c>
      <c r="J154" s="362"/>
      <c r="K154" s="362"/>
      <c r="L154" s="391">
        <v>216.328</v>
      </c>
      <c r="M154" s="362"/>
      <c r="N154" s="362"/>
      <c r="O154" s="324">
        <f t="shared" si="118"/>
        <v>108.16399999999999</v>
      </c>
      <c r="P154" s="390">
        <f t="shared" si="121"/>
        <v>216.232</v>
      </c>
      <c r="Q154" s="362"/>
      <c r="R154" s="362"/>
      <c r="S154" s="322">
        <v>216.232</v>
      </c>
      <c r="T154" s="362"/>
      <c r="U154" s="362"/>
      <c r="V154" s="305">
        <f t="shared" si="108"/>
        <v>99.955622942938504</v>
      </c>
    </row>
    <row r="155" spans="1:22">
      <c r="A155" s="388"/>
      <c r="B155" s="389" t="s">
        <v>780</v>
      </c>
      <c r="C155" s="390">
        <f t="shared" si="119"/>
        <v>0</v>
      </c>
      <c r="D155" s="362"/>
      <c r="E155" s="362"/>
      <c r="F155" s="321">
        <v>0</v>
      </c>
      <c r="G155" s="362"/>
      <c r="H155" s="362"/>
      <c r="I155" s="390">
        <f t="shared" si="120"/>
        <v>0</v>
      </c>
      <c r="J155" s="362"/>
      <c r="K155" s="362"/>
      <c r="L155" s="345">
        <v>0</v>
      </c>
      <c r="M155" s="362"/>
      <c r="N155" s="362"/>
      <c r="O155" s="324"/>
      <c r="P155" s="390">
        <f t="shared" si="121"/>
        <v>0</v>
      </c>
      <c r="Q155" s="362"/>
      <c r="R155" s="362"/>
      <c r="S155" s="322"/>
      <c r="T155" s="362"/>
      <c r="U155" s="362"/>
      <c r="V155" s="305" t="e">
        <f t="shared" si="108"/>
        <v>#DIV/0!</v>
      </c>
    </row>
    <row r="156" spans="1:22">
      <c r="A156" s="388"/>
      <c r="B156" s="389" t="s">
        <v>781</v>
      </c>
      <c r="C156" s="390">
        <f t="shared" si="119"/>
        <v>20</v>
      </c>
      <c r="D156" s="362"/>
      <c r="E156" s="362"/>
      <c r="F156" s="321">
        <v>20</v>
      </c>
      <c r="G156" s="362"/>
      <c r="H156" s="362"/>
      <c r="I156" s="390">
        <f t="shared" si="120"/>
        <v>0</v>
      </c>
      <c r="J156" s="362"/>
      <c r="K156" s="362"/>
      <c r="L156" s="345">
        <v>0</v>
      </c>
      <c r="M156" s="362"/>
      <c r="N156" s="362"/>
      <c r="O156" s="324">
        <f t="shared" si="118"/>
        <v>0</v>
      </c>
      <c r="P156" s="390">
        <f t="shared" si="121"/>
        <v>0</v>
      </c>
      <c r="Q156" s="362"/>
      <c r="R156" s="362"/>
      <c r="S156" s="322"/>
      <c r="T156" s="362"/>
      <c r="U156" s="362"/>
      <c r="V156" s="305" t="e">
        <f t="shared" si="108"/>
        <v>#DIV/0!</v>
      </c>
    </row>
    <row r="157" spans="1:22">
      <c r="A157" s="385" t="s">
        <v>782</v>
      </c>
      <c r="B157" s="386" t="s">
        <v>69</v>
      </c>
      <c r="C157" s="383">
        <f t="shared" si="119"/>
        <v>280</v>
      </c>
      <c r="D157" s="371">
        <f>SUM(D158:D160)</f>
        <v>0</v>
      </c>
      <c r="E157" s="371">
        <f>SUM(E158:E160)</f>
        <v>0</v>
      </c>
      <c r="F157" s="315">
        <f>F158+F159+F160</f>
        <v>280</v>
      </c>
      <c r="G157" s="371">
        <f>SUM(G158:G160)</f>
        <v>0</v>
      </c>
      <c r="H157" s="371">
        <f>SUM(H158:H160)</f>
        <v>0</v>
      </c>
      <c r="I157" s="383">
        <f t="shared" si="120"/>
        <v>273.17200000000003</v>
      </c>
      <c r="J157" s="371">
        <f>SUM(J158:J160)</f>
        <v>0</v>
      </c>
      <c r="K157" s="371">
        <f>SUM(K158:K160)</f>
        <v>0</v>
      </c>
      <c r="L157" s="327">
        <f>L158+L159+L160</f>
        <v>273.17200000000003</v>
      </c>
      <c r="M157" s="371">
        <f>SUM(M158:M160)</f>
        <v>0</v>
      </c>
      <c r="N157" s="371">
        <f>SUM(N158:N160)</f>
        <v>0</v>
      </c>
      <c r="O157" s="324">
        <f t="shared" si="118"/>
        <v>97.561428571428578</v>
      </c>
      <c r="P157" s="383">
        <f t="shared" si="121"/>
        <v>273.17200000000003</v>
      </c>
      <c r="Q157" s="371">
        <f>SUM(Q158:Q160)</f>
        <v>0</v>
      </c>
      <c r="R157" s="371">
        <f>SUM(R158:R160)</f>
        <v>0</v>
      </c>
      <c r="S157" s="350">
        <f>S158+S159+S160</f>
        <v>273.17200000000003</v>
      </c>
      <c r="T157" s="371">
        <f>SUM(T158:T160)</f>
        <v>0</v>
      </c>
      <c r="U157" s="371">
        <f>SUM(U158:U160)</f>
        <v>0</v>
      </c>
      <c r="V157" s="305">
        <f t="shared" si="108"/>
        <v>100</v>
      </c>
    </row>
    <row r="158" spans="1:22">
      <c r="A158" s="388"/>
      <c r="B158" s="389" t="s">
        <v>783</v>
      </c>
      <c r="C158" s="390">
        <f t="shared" si="119"/>
        <v>100</v>
      </c>
      <c r="D158" s="362"/>
      <c r="E158" s="362"/>
      <c r="F158" s="321">
        <v>100</v>
      </c>
      <c r="G158" s="362"/>
      <c r="H158" s="362"/>
      <c r="I158" s="390">
        <f t="shared" si="120"/>
        <v>98.171999999999997</v>
      </c>
      <c r="J158" s="362"/>
      <c r="K158" s="362"/>
      <c r="L158" s="391">
        <v>98.171999999999997</v>
      </c>
      <c r="M158" s="362"/>
      <c r="N158" s="362"/>
      <c r="O158" s="324">
        <f t="shared" si="118"/>
        <v>98.171999999999997</v>
      </c>
      <c r="P158" s="390">
        <f t="shared" si="121"/>
        <v>98.171999999999997</v>
      </c>
      <c r="Q158" s="362"/>
      <c r="R158" s="362"/>
      <c r="S158" s="322">
        <v>98.171999999999997</v>
      </c>
      <c r="T158" s="362"/>
      <c r="U158" s="362"/>
      <c r="V158" s="305">
        <f t="shared" si="108"/>
        <v>100</v>
      </c>
    </row>
    <row r="159" spans="1:22">
      <c r="A159" s="388"/>
      <c r="B159" s="389" t="s">
        <v>784</v>
      </c>
      <c r="C159" s="390">
        <f t="shared" si="119"/>
        <v>180</v>
      </c>
      <c r="D159" s="362"/>
      <c r="E159" s="362"/>
      <c r="F159" s="321">
        <v>180</v>
      </c>
      <c r="G159" s="362"/>
      <c r="H159" s="362"/>
      <c r="I159" s="390">
        <f t="shared" si="120"/>
        <v>175</v>
      </c>
      <c r="J159" s="362"/>
      <c r="K159" s="362"/>
      <c r="L159" s="391">
        <v>175</v>
      </c>
      <c r="M159" s="362"/>
      <c r="N159" s="362"/>
      <c r="O159" s="324">
        <f t="shared" si="118"/>
        <v>97.222222222222214</v>
      </c>
      <c r="P159" s="390">
        <f t="shared" si="121"/>
        <v>175</v>
      </c>
      <c r="Q159" s="362"/>
      <c r="R159" s="362"/>
      <c r="S159" s="322">
        <v>175</v>
      </c>
      <c r="T159" s="362"/>
      <c r="U159" s="362"/>
      <c r="V159" s="305">
        <f t="shared" si="108"/>
        <v>100</v>
      </c>
    </row>
    <row r="160" spans="1:22">
      <c r="A160" s="388"/>
      <c r="B160" s="389" t="s">
        <v>785</v>
      </c>
      <c r="C160" s="390">
        <f t="shared" si="119"/>
        <v>0</v>
      </c>
      <c r="D160" s="362"/>
      <c r="E160" s="362"/>
      <c r="F160" s="321">
        <v>0</v>
      </c>
      <c r="G160" s="362"/>
      <c r="H160" s="362"/>
      <c r="I160" s="390">
        <f t="shared" si="120"/>
        <v>0</v>
      </c>
      <c r="J160" s="362"/>
      <c r="K160" s="362"/>
      <c r="L160" s="345">
        <v>0</v>
      </c>
      <c r="M160" s="362"/>
      <c r="N160" s="362"/>
      <c r="O160" s="324"/>
      <c r="P160" s="390">
        <f t="shared" si="121"/>
        <v>0</v>
      </c>
      <c r="Q160" s="362"/>
      <c r="R160" s="362"/>
      <c r="S160" s="322">
        <f>SUM(AA160:AE160)</f>
        <v>0</v>
      </c>
      <c r="T160" s="362"/>
      <c r="U160" s="362"/>
      <c r="V160" s="305" t="e">
        <f t="shared" si="108"/>
        <v>#DIV/0!</v>
      </c>
    </row>
    <row r="161" spans="1:22">
      <c r="A161" s="385" t="s">
        <v>786</v>
      </c>
      <c r="B161" s="386" t="s">
        <v>71</v>
      </c>
      <c r="C161" s="383">
        <f t="shared" si="119"/>
        <v>100</v>
      </c>
      <c r="D161" s="371">
        <f>D162</f>
        <v>0</v>
      </c>
      <c r="E161" s="371">
        <f>E162</f>
        <v>0</v>
      </c>
      <c r="F161" s="315">
        <f>F162</f>
        <v>100</v>
      </c>
      <c r="G161" s="371">
        <f>G162</f>
        <v>0</v>
      </c>
      <c r="H161" s="371">
        <f>H162</f>
        <v>0</v>
      </c>
      <c r="I161" s="383">
        <f t="shared" si="120"/>
        <v>0</v>
      </c>
      <c r="J161" s="371">
        <f>J162</f>
        <v>0</v>
      </c>
      <c r="K161" s="371">
        <f>K162</f>
        <v>0</v>
      </c>
      <c r="L161" s="327">
        <v>0</v>
      </c>
      <c r="M161" s="371">
        <f>M162</f>
        <v>0</v>
      </c>
      <c r="N161" s="371">
        <f>N162</f>
        <v>0</v>
      </c>
      <c r="O161" s="324">
        <f t="shared" si="118"/>
        <v>0</v>
      </c>
      <c r="P161" s="383">
        <f t="shared" si="121"/>
        <v>0</v>
      </c>
      <c r="Q161" s="371">
        <f>Q162</f>
        <v>0</v>
      </c>
      <c r="R161" s="371">
        <f>R162</f>
        <v>0</v>
      </c>
      <c r="S161" s="350">
        <v>0</v>
      </c>
      <c r="T161" s="371">
        <f>T162</f>
        <v>0</v>
      </c>
      <c r="U161" s="371">
        <f>U162</f>
        <v>0</v>
      </c>
      <c r="V161" s="305" t="e">
        <f t="shared" si="108"/>
        <v>#DIV/0!</v>
      </c>
    </row>
    <row r="162" spans="1:22">
      <c r="A162" s="388"/>
      <c r="B162" s="389" t="s">
        <v>787</v>
      </c>
      <c r="C162" s="390">
        <f t="shared" si="119"/>
        <v>100</v>
      </c>
      <c r="D162" s="362"/>
      <c r="E162" s="362"/>
      <c r="F162" s="321">
        <v>100</v>
      </c>
      <c r="G162" s="362"/>
      <c r="H162" s="362"/>
      <c r="I162" s="390">
        <f t="shared" si="120"/>
        <v>0</v>
      </c>
      <c r="J162" s="362"/>
      <c r="K162" s="362"/>
      <c r="L162" s="345">
        <v>0</v>
      </c>
      <c r="M162" s="362"/>
      <c r="N162" s="362"/>
      <c r="O162" s="324">
        <f t="shared" si="118"/>
        <v>0</v>
      </c>
      <c r="P162" s="390">
        <f t="shared" si="121"/>
        <v>0</v>
      </c>
      <c r="Q162" s="362"/>
      <c r="R162" s="362"/>
      <c r="S162" s="322">
        <v>0</v>
      </c>
      <c r="T162" s="362"/>
      <c r="U162" s="362"/>
      <c r="V162" s="305" t="e">
        <f t="shared" si="108"/>
        <v>#DIV/0!</v>
      </c>
    </row>
    <row r="163" spans="1:22">
      <c r="A163" s="385" t="s">
        <v>788</v>
      </c>
      <c r="B163" s="386" t="s">
        <v>73</v>
      </c>
      <c r="C163" s="383">
        <f t="shared" si="119"/>
        <v>50</v>
      </c>
      <c r="D163" s="371">
        <f>D164+D165</f>
        <v>0</v>
      </c>
      <c r="E163" s="371">
        <f>E164+E165</f>
        <v>0</v>
      </c>
      <c r="F163" s="315">
        <f>F164+F165</f>
        <v>50</v>
      </c>
      <c r="G163" s="371">
        <f>G164+G165</f>
        <v>0</v>
      </c>
      <c r="H163" s="371">
        <f>H164+H165</f>
        <v>0</v>
      </c>
      <c r="I163" s="383">
        <f t="shared" si="120"/>
        <v>160.5</v>
      </c>
      <c r="J163" s="371">
        <f>J164+J165</f>
        <v>0</v>
      </c>
      <c r="K163" s="371">
        <f>K164+K165</f>
        <v>0</v>
      </c>
      <c r="L163" s="327">
        <f>L164+L165</f>
        <v>160.5</v>
      </c>
      <c r="M163" s="371">
        <f>M164+M165</f>
        <v>0</v>
      </c>
      <c r="N163" s="371">
        <f>N164+N165</f>
        <v>0</v>
      </c>
      <c r="O163" s="324">
        <f t="shared" si="118"/>
        <v>321</v>
      </c>
      <c r="P163" s="383">
        <f t="shared" si="121"/>
        <v>160.5</v>
      </c>
      <c r="Q163" s="371">
        <f>Q164+Q165</f>
        <v>0</v>
      </c>
      <c r="R163" s="371">
        <f>R164+R165</f>
        <v>0</v>
      </c>
      <c r="S163" s="316">
        <f>S164+S165</f>
        <v>160.5</v>
      </c>
      <c r="T163" s="371">
        <f>T164+T165</f>
        <v>0</v>
      </c>
      <c r="U163" s="371">
        <f>U164+U165</f>
        <v>0</v>
      </c>
      <c r="V163" s="305">
        <f t="shared" si="108"/>
        <v>100</v>
      </c>
    </row>
    <row r="164" spans="1:22">
      <c r="A164" s="388"/>
      <c r="B164" s="389" t="s">
        <v>789</v>
      </c>
      <c r="C164" s="390">
        <f t="shared" si="119"/>
        <v>40</v>
      </c>
      <c r="D164" s="322"/>
      <c r="E164" s="322"/>
      <c r="F164" s="321">
        <v>40</v>
      </c>
      <c r="G164" s="322"/>
      <c r="H164" s="322"/>
      <c r="I164" s="390">
        <f t="shared" si="120"/>
        <v>147</v>
      </c>
      <c r="J164" s="322"/>
      <c r="K164" s="322"/>
      <c r="L164" s="391">
        <v>147</v>
      </c>
      <c r="M164" s="322"/>
      <c r="N164" s="322"/>
      <c r="O164" s="324">
        <f t="shared" si="118"/>
        <v>367.5</v>
      </c>
      <c r="P164" s="390">
        <f t="shared" si="121"/>
        <v>147</v>
      </c>
      <c r="Q164" s="322"/>
      <c r="R164" s="322"/>
      <c r="S164" s="322">
        <v>147</v>
      </c>
      <c r="T164" s="322"/>
      <c r="U164" s="322"/>
      <c r="V164" s="305">
        <f t="shared" si="108"/>
        <v>100</v>
      </c>
    </row>
    <row r="165" spans="1:22" ht="22.5">
      <c r="A165" s="388"/>
      <c r="B165" s="389" t="s">
        <v>790</v>
      </c>
      <c r="C165" s="390">
        <f t="shared" si="119"/>
        <v>10</v>
      </c>
      <c r="D165" s="322"/>
      <c r="E165" s="322"/>
      <c r="F165" s="321">
        <v>10</v>
      </c>
      <c r="G165" s="322"/>
      <c r="H165" s="322"/>
      <c r="I165" s="390">
        <f t="shared" si="120"/>
        <v>13.5</v>
      </c>
      <c r="J165" s="322"/>
      <c r="K165" s="322"/>
      <c r="L165" s="391">
        <v>13.5</v>
      </c>
      <c r="M165" s="322"/>
      <c r="N165" s="322"/>
      <c r="O165" s="324">
        <f t="shared" si="118"/>
        <v>135</v>
      </c>
      <c r="P165" s="390">
        <f t="shared" si="121"/>
        <v>13.5</v>
      </c>
      <c r="Q165" s="322"/>
      <c r="R165" s="322"/>
      <c r="S165" s="322">
        <v>13.5</v>
      </c>
      <c r="T165" s="322"/>
      <c r="U165" s="322"/>
      <c r="V165" s="305">
        <f>SUM(P165/I165*100)</f>
        <v>100</v>
      </c>
    </row>
    <row r="166" spans="1:22" ht="21.75">
      <c r="A166" s="333">
        <v>8</v>
      </c>
      <c r="B166" s="392" t="s">
        <v>74</v>
      </c>
      <c r="C166" s="311">
        <f>C167+C168+C173+C176+C178+C179+C181+C182+C183+C184+C185+C186</f>
        <v>7337.35</v>
      </c>
      <c r="D166" s="311">
        <f t="shared" ref="D166:N166" si="122">D167+D168+D173+D176+D178+D179+D181+D182+D183+D184+D185+D186</f>
        <v>0</v>
      </c>
      <c r="E166" s="311">
        <f t="shared" si="122"/>
        <v>1334.35</v>
      </c>
      <c r="F166" s="311">
        <f t="shared" si="122"/>
        <v>6003</v>
      </c>
      <c r="G166" s="311">
        <f t="shared" si="122"/>
        <v>0</v>
      </c>
      <c r="H166" s="311">
        <f t="shared" si="122"/>
        <v>0</v>
      </c>
      <c r="I166" s="311">
        <f t="shared" si="122"/>
        <v>6042.6860000000006</v>
      </c>
      <c r="J166" s="311">
        <f t="shared" si="122"/>
        <v>0</v>
      </c>
      <c r="K166" s="311">
        <f t="shared" si="122"/>
        <v>0</v>
      </c>
      <c r="L166" s="311">
        <f>L167+L168+L173+L176+L178+L179+L181+L182+L183+L184+L185+L186</f>
        <v>5442.6860000000006</v>
      </c>
      <c r="M166" s="311">
        <f t="shared" si="122"/>
        <v>600</v>
      </c>
      <c r="N166" s="311">
        <f t="shared" si="122"/>
        <v>0</v>
      </c>
      <c r="O166" s="308">
        <f t="shared" si="118"/>
        <v>82.355155471662115</v>
      </c>
      <c r="P166" s="311">
        <f>P167+P168+P173+P176+P178+P179+P181+P182+P183+P184+P185+P186</f>
        <v>5459.7470000000003</v>
      </c>
      <c r="Q166" s="311">
        <f t="shared" ref="Q166:U166" si="123">Q167+Q168+Q173+Q176+Q178+Q179+Q181+Q182+Q183+Q184+Q185</f>
        <v>0</v>
      </c>
      <c r="R166" s="311">
        <f t="shared" si="123"/>
        <v>0</v>
      </c>
      <c r="S166" s="311">
        <f>S167+S168+S173+S176+S178+S179+S181+S182+S183+S184+S185+S186</f>
        <v>5170.2270000000008</v>
      </c>
      <c r="T166" s="311">
        <f t="shared" si="123"/>
        <v>289.52</v>
      </c>
      <c r="U166" s="311">
        <f t="shared" si="123"/>
        <v>0</v>
      </c>
      <c r="V166" s="305">
        <f>SUM(P166/I166*100)</f>
        <v>90.352982101006077</v>
      </c>
    </row>
    <row r="167" spans="1:22">
      <c r="A167" s="393" t="s">
        <v>791</v>
      </c>
      <c r="B167" s="394" t="s">
        <v>76</v>
      </c>
      <c r="C167" s="395">
        <f t="shared" ref="C167:C186" si="124">SUM(D167:H167)</f>
        <v>200</v>
      </c>
      <c r="D167" s="288"/>
      <c r="E167" s="288"/>
      <c r="F167" s="288">
        <v>200</v>
      </c>
      <c r="G167" s="288"/>
      <c r="H167" s="288"/>
      <c r="I167" s="395">
        <f t="shared" ref="I167:I186" si="125">SUM(J167:N167)</f>
        <v>0.126</v>
      </c>
      <c r="J167" s="288"/>
      <c r="K167" s="288"/>
      <c r="L167" s="396">
        <v>0.126</v>
      </c>
      <c r="M167" s="288"/>
      <c r="N167" s="288"/>
      <c r="O167" s="324">
        <f t="shared" si="118"/>
        <v>6.3E-2</v>
      </c>
      <c r="P167" s="395">
        <f t="shared" ref="P167:P211" si="126">SUM(Q167:U167)</f>
        <v>0.13</v>
      </c>
      <c r="Q167" s="288"/>
      <c r="R167" s="288"/>
      <c r="S167" s="288">
        <v>0.13</v>
      </c>
      <c r="T167" s="288"/>
      <c r="U167" s="288"/>
      <c r="V167" s="305">
        <f t="shared" ref="V167:V230" si="127">SUM(P167/I167*100)</f>
        <v>103.17460317460319</v>
      </c>
    </row>
    <row r="168" spans="1:22">
      <c r="A168" s="393" t="s">
        <v>792</v>
      </c>
      <c r="B168" s="394" t="s">
        <v>77</v>
      </c>
      <c r="C168" s="395">
        <f t="shared" si="124"/>
        <v>0</v>
      </c>
      <c r="D168" s="288">
        <f>SUM(D169:D172)</f>
        <v>0</v>
      </c>
      <c r="E168" s="288">
        <f>SUM(E169:E172)</f>
        <v>0</v>
      </c>
      <c r="F168" s="288">
        <f>SUM(F169:F172)</f>
        <v>0</v>
      </c>
      <c r="G168" s="288">
        <f>SUM(G169:G172)</f>
        <v>0</v>
      </c>
      <c r="H168" s="288">
        <f>SUM(H169:H172)</f>
        <v>0</v>
      </c>
      <c r="I168" s="395">
        <f t="shared" si="125"/>
        <v>289.52</v>
      </c>
      <c r="J168" s="288">
        <f>SUM(J169:J172)</f>
        <v>0</v>
      </c>
      <c r="K168" s="288">
        <f>SUM(K169:K172)</f>
        <v>0</v>
      </c>
      <c r="L168" s="288">
        <f>SUM(L169:L172)</f>
        <v>0</v>
      </c>
      <c r="M168" s="288">
        <f>SUM(M169:M172)</f>
        <v>289.52</v>
      </c>
      <c r="N168" s="288">
        <f>SUM(N169:N172)</f>
        <v>0</v>
      </c>
      <c r="O168" s="324" t="e">
        <f t="shared" si="118"/>
        <v>#DIV/0!</v>
      </c>
      <c r="P168" s="395">
        <f t="shared" si="126"/>
        <v>289.52</v>
      </c>
      <c r="Q168" s="288">
        <f>SUM(Q169:Q172)</f>
        <v>0</v>
      </c>
      <c r="R168" s="288">
        <f>SUM(R169:R172)</f>
        <v>0</v>
      </c>
      <c r="S168" s="288">
        <f>SUM(S169:S172)</f>
        <v>0</v>
      </c>
      <c r="T168" s="288">
        <f>SUM(T169:T172)</f>
        <v>289.52</v>
      </c>
      <c r="U168" s="288">
        <f>SUM(U169:U172)</f>
        <v>0</v>
      </c>
      <c r="V168" s="305">
        <f t="shared" si="127"/>
        <v>100</v>
      </c>
    </row>
    <row r="169" spans="1:22">
      <c r="A169" s="397" t="s">
        <v>793</v>
      </c>
      <c r="B169" s="398" t="s">
        <v>794</v>
      </c>
      <c r="C169" s="395">
        <f t="shared" si="124"/>
        <v>0</v>
      </c>
      <c r="D169" s="289"/>
      <c r="E169" s="289"/>
      <c r="F169" s="289"/>
      <c r="G169" s="289"/>
      <c r="H169" s="289"/>
      <c r="I169" s="395">
        <f t="shared" si="125"/>
        <v>289.52</v>
      </c>
      <c r="J169" s="289"/>
      <c r="K169" s="289"/>
      <c r="L169" s="289"/>
      <c r="M169" s="316">
        <v>289.52</v>
      </c>
      <c r="N169" s="289"/>
      <c r="O169" s="324" t="e">
        <f t="shared" si="118"/>
        <v>#DIV/0!</v>
      </c>
      <c r="P169" s="395">
        <f t="shared" si="126"/>
        <v>289.52</v>
      </c>
      <c r="Q169" s="289"/>
      <c r="R169" s="289"/>
      <c r="S169" s="289"/>
      <c r="T169" s="316">
        <v>289.52</v>
      </c>
      <c r="U169" s="289"/>
      <c r="V169" s="305">
        <f t="shared" si="127"/>
        <v>100</v>
      </c>
    </row>
    <row r="170" spans="1:22" ht="22.5">
      <c r="A170" s="397" t="s">
        <v>795</v>
      </c>
      <c r="B170" s="398" t="s">
        <v>796</v>
      </c>
      <c r="C170" s="395">
        <f t="shared" si="124"/>
        <v>0</v>
      </c>
      <c r="D170" s="289"/>
      <c r="E170" s="289"/>
      <c r="F170" s="289"/>
      <c r="G170" s="289"/>
      <c r="H170" s="289"/>
      <c r="I170" s="395">
        <f t="shared" si="125"/>
        <v>0</v>
      </c>
      <c r="J170" s="289"/>
      <c r="K170" s="289"/>
      <c r="L170" s="289"/>
      <c r="M170" s="289"/>
      <c r="N170" s="289"/>
      <c r="O170" s="324" t="e">
        <f t="shared" si="118"/>
        <v>#DIV/0!</v>
      </c>
      <c r="P170" s="395">
        <f t="shared" si="126"/>
        <v>0</v>
      </c>
      <c r="Q170" s="289"/>
      <c r="R170" s="289"/>
      <c r="S170" s="289"/>
      <c r="T170" s="289"/>
      <c r="U170" s="289"/>
      <c r="V170" s="305" t="e">
        <f t="shared" si="127"/>
        <v>#DIV/0!</v>
      </c>
    </row>
    <row r="171" spans="1:22" ht="22.5">
      <c r="A171" s="397" t="s">
        <v>797</v>
      </c>
      <c r="B171" s="398" t="s">
        <v>798</v>
      </c>
      <c r="C171" s="395">
        <f t="shared" si="124"/>
        <v>0</v>
      </c>
      <c r="D171" s="289"/>
      <c r="E171" s="289"/>
      <c r="F171" s="289"/>
      <c r="G171" s="289"/>
      <c r="H171" s="289"/>
      <c r="I171" s="395">
        <f t="shared" si="125"/>
        <v>0</v>
      </c>
      <c r="J171" s="289"/>
      <c r="K171" s="289"/>
      <c r="L171" s="289"/>
      <c r="M171" s="289"/>
      <c r="N171" s="289"/>
      <c r="O171" s="324" t="e">
        <f t="shared" si="118"/>
        <v>#DIV/0!</v>
      </c>
      <c r="P171" s="395">
        <f t="shared" si="126"/>
        <v>0</v>
      </c>
      <c r="Q171" s="289"/>
      <c r="R171" s="289"/>
      <c r="S171" s="289"/>
      <c r="T171" s="289"/>
      <c r="U171" s="289"/>
      <c r="V171" s="305" t="e">
        <f t="shared" si="127"/>
        <v>#DIV/0!</v>
      </c>
    </row>
    <row r="172" spans="1:22" ht="22.5">
      <c r="A172" s="397" t="s">
        <v>799</v>
      </c>
      <c r="B172" s="398" t="s">
        <v>800</v>
      </c>
      <c r="C172" s="395">
        <f t="shared" si="124"/>
        <v>0</v>
      </c>
      <c r="D172" s="289"/>
      <c r="E172" s="289"/>
      <c r="F172" s="289"/>
      <c r="G172" s="289"/>
      <c r="H172" s="289"/>
      <c r="I172" s="395">
        <f t="shared" si="125"/>
        <v>0</v>
      </c>
      <c r="J172" s="289"/>
      <c r="K172" s="289"/>
      <c r="L172" s="289"/>
      <c r="M172" s="289"/>
      <c r="N172" s="289"/>
      <c r="O172" s="324" t="e">
        <f t="shared" si="118"/>
        <v>#DIV/0!</v>
      </c>
      <c r="P172" s="395">
        <f t="shared" si="126"/>
        <v>0</v>
      </c>
      <c r="Q172" s="289"/>
      <c r="R172" s="289"/>
      <c r="S172" s="289"/>
      <c r="T172" s="289"/>
      <c r="U172" s="289"/>
      <c r="V172" s="305" t="e">
        <f t="shared" si="127"/>
        <v>#DIV/0!</v>
      </c>
    </row>
    <row r="173" spans="1:22">
      <c r="A173" s="393" t="s">
        <v>801</v>
      </c>
      <c r="B173" s="394" t="s">
        <v>78</v>
      </c>
      <c r="C173" s="395">
        <f t="shared" si="124"/>
        <v>1234.3499999999999</v>
      </c>
      <c r="D173" s="288">
        <f>D174+D175</f>
        <v>0</v>
      </c>
      <c r="E173" s="288">
        <f>E174+E175</f>
        <v>1234.3499999999999</v>
      </c>
      <c r="F173" s="288"/>
      <c r="G173" s="288">
        <f>G174+G175</f>
        <v>0</v>
      </c>
      <c r="H173" s="288">
        <f>H174+H175</f>
        <v>0</v>
      </c>
      <c r="I173" s="395">
        <f t="shared" si="125"/>
        <v>310.48</v>
      </c>
      <c r="J173" s="288">
        <f>J174+J175</f>
        <v>0</v>
      </c>
      <c r="K173" s="288">
        <f>K174+K175</f>
        <v>0</v>
      </c>
      <c r="L173" s="288">
        <f>L174+L175</f>
        <v>0</v>
      </c>
      <c r="M173" s="288">
        <f>M174+M175</f>
        <v>310.48</v>
      </c>
      <c r="N173" s="288">
        <f>N174+N175</f>
        <v>0</v>
      </c>
      <c r="O173" s="324">
        <f t="shared" si="118"/>
        <v>25.153319560902503</v>
      </c>
      <c r="P173" s="395">
        <f t="shared" si="126"/>
        <v>0</v>
      </c>
      <c r="Q173" s="288">
        <f>Q174+Q175</f>
        <v>0</v>
      </c>
      <c r="R173" s="288">
        <f>R174+R175</f>
        <v>0</v>
      </c>
      <c r="S173" s="288">
        <f>S174+S175</f>
        <v>0</v>
      </c>
      <c r="T173" s="288"/>
      <c r="U173" s="288">
        <f>U174+U175</f>
        <v>0</v>
      </c>
      <c r="V173" s="305">
        <f t="shared" si="127"/>
        <v>0</v>
      </c>
    </row>
    <row r="174" spans="1:22">
      <c r="A174" s="397" t="s">
        <v>802</v>
      </c>
      <c r="B174" s="398" t="s">
        <v>78</v>
      </c>
      <c r="C174" s="395">
        <f t="shared" si="124"/>
        <v>1234.3499999999999</v>
      </c>
      <c r="D174" s="289"/>
      <c r="E174" s="289">
        <v>1234.3499999999999</v>
      </c>
      <c r="F174" s="289"/>
      <c r="G174" s="289"/>
      <c r="H174" s="289"/>
      <c r="I174" s="395">
        <f t="shared" si="125"/>
        <v>310.48</v>
      </c>
      <c r="J174" s="289"/>
      <c r="K174" s="289"/>
      <c r="L174" s="289"/>
      <c r="M174" s="322">
        <v>310.48</v>
      </c>
      <c r="N174" s="289"/>
      <c r="O174" s="324">
        <f t="shared" si="118"/>
        <v>25.153319560902503</v>
      </c>
      <c r="P174" s="395">
        <f t="shared" si="126"/>
        <v>310.48</v>
      </c>
      <c r="Q174" s="289"/>
      <c r="R174" s="289"/>
      <c r="S174" s="289"/>
      <c r="T174" s="322">
        <v>310.48</v>
      </c>
      <c r="U174" s="289"/>
      <c r="V174" s="305">
        <f t="shared" si="127"/>
        <v>100</v>
      </c>
    </row>
    <row r="175" spans="1:22">
      <c r="A175" s="397" t="s">
        <v>803</v>
      </c>
      <c r="B175" s="398" t="s">
        <v>804</v>
      </c>
      <c r="C175" s="395">
        <f t="shared" si="124"/>
        <v>0</v>
      </c>
      <c r="D175" s="289"/>
      <c r="E175" s="289"/>
      <c r="F175" s="289"/>
      <c r="G175" s="289"/>
      <c r="H175" s="289"/>
      <c r="I175" s="395">
        <f t="shared" si="125"/>
        <v>0</v>
      </c>
      <c r="J175" s="289"/>
      <c r="K175" s="289"/>
      <c r="L175" s="289"/>
      <c r="M175" s="289"/>
      <c r="N175" s="289"/>
      <c r="O175" s="324" t="e">
        <f t="shared" si="118"/>
        <v>#DIV/0!</v>
      </c>
      <c r="P175" s="395">
        <f t="shared" si="126"/>
        <v>0</v>
      </c>
      <c r="Q175" s="289"/>
      <c r="R175" s="289"/>
      <c r="S175" s="289"/>
      <c r="T175" s="289"/>
      <c r="U175" s="289"/>
      <c r="V175" s="305" t="e">
        <f t="shared" si="127"/>
        <v>#DIV/0!</v>
      </c>
    </row>
    <row r="176" spans="1:22" ht="22.5">
      <c r="A176" s="393" t="s">
        <v>805</v>
      </c>
      <c r="B176" s="394" t="s">
        <v>79</v>
      </c>
      <c r="C176" s="395">
        <f t="shared" si="124"/>
        <v>4361.8999999999996</v>
      </c>
      <c r="D176" s="288">
        <f>D177</f>
        <v>0</v>
      </c>
      <c r="E176" s="288">
        <f>E177</f>
        <v>0</v>
      </c>
      <c r="F176" s="288">
        <f>F177</f>
        <v>4361.8999999999996</v>
      </c>
      <c r="G176" s="288">
        <f>G177</f>
        <v>0</v>
      </c>
      <c r="H176" s="288">
        <f>H177</f>
        <v>0</v>
      </c>
      <c r="I176" s="395">
        <f t="shared" si="125"/>
        <v>4104.54</v>
      </c>
      <c r="J176" s="288">
        <f>J177</f>
        <v>0</v>
      </c>
      <c r="K176" s="288">
        <f>K177</f>
        <v>0</v>
      </c>
      <c r="L176" s="288">
        <f>L177</f>
        <v>4104.54</v>
      </c>
      <c r="M176" s="288">
        <f>M177</f>
        <v>0</v>
      </c>
      <c r="N176" s="288">
        <f>N177</f>
        <v>0</v>
      </c>
      <c r="O176" s="324">
        <f t="shared" si="118"/>
        <v>94.099818886265169</v>
      </c>
      <c r="P176" s="395">
        <f t="shared" si="126"/>
        <v>3832.0770000000002</v>
      </c>
      <c r="Q176" s="288">
        <f>Q177</f>
        <v>0</v>
      </c>
      <c r="R176" s="288">
        <f>R177</f>
        <v>0</v>
      </c>
      <c r="S176" s="288">
        <f>S177</f>
        <v>3832.0770000000002</v>
      </c>
      <c r="T176" s="288">
        <f>T177</f>
        <v>0</v>
      </c>
      <c r="U176" s="288">
        <f>U177</f>
        <v>0</v>
      </c>
      <c r="V176" s="305">
        <f t="shared" si="127"/>
        <v>93.36191144440059</v>
      </c>
    </row>
    <row r="177" spans="1:22" ht="22.5">
      <c r="A177" s="397" t="s">
        <v>806</v>
      </c>
      <c r="B177" s="398" t="s">
        <v>807</v>
      </c>
      <c r="C177" s="395">
        <f t="shared" si="124"/>
        <v>4361.8999999999996</v>
      </c>
      <c r="D177" s="289"/>
      <c r="E177" s="289"/>
      <c r="F177" s="289">
        <v>4361.8999999999996</v>
      </c>
      <c r="G177" s="289"/>
      <c r="H177" s="289"/>
      <c r="I177" s="395">
        <f t="shared" si="125"/>
        <v>4104.54</v>
      </c>
      <c r="J177" s="289"/>
      <c r="K177" s="289"/>
      <c r="L177" s="399">
        <v>4104.54</v>
      </c>
      <c r="M177" s="289"/>
      <c r="N177" s="289"/>
      <c r="O177" s="324">
        <f t="shared" si="118"/>
        <v>94.099818886265169</v>
      </c>
      <c r="P177" s="395">
        <f t="shared" si="126"/>
        <v>3832.0770000000002</v>
      </c>
      <c r="Q177" s="289"/>
      <c r="R177" s="289"/>
      <c r="S177" s="399">
        <v>3832.0770000000002</v>
      </c>
      <c r="T177" s="289"/>
      <c r="U177" s="289"/>
      <c r="V177" s="305">
        <f t="shared" si="127"/>
        <v>93.36191144440059</v>
      </c>
    </row>
    <row r="178" spans="1:22">
      <c r="A178" s="393" t="s">
        <v>808</v>
      </c>
      <c r="B178" s="394" t="s">
        <v>80</v>
      </c>
      <c r="C178" s="395">
        <f t="shared" si="124"/>
        <v>141.1</v>
      </c>
      <c r="D178" s="288"/>
      <c r="E178" s="288">
        <v>100</v>
      </c>
      <c r="F178" s="288">
        <v>41.1</v>
      </c>
      <c r="G178" s="288"/>
      <c r="H178" s="288"/>
      <c r="I178" s="395">
        <f t="shared" si="125"/>
        <v>0</v>
      </c>
      <c r="J178" s="288"/>
      <c r="K178" s="288"/>
      <c r="L178" s="288"/>
      <c r="M178" s="288"/>
      <c r="N178" s="288"/>
      <c r="O178" s="324">
        <f t="shared" si="118"/>
        <v>0</v>
      </c>
      <c r="P178" s="395">
        <f t="shared" si="126"/>
        <v>0</v>
      </c>
      <c r="Q178" s="288"/>
      <c r="R178" s="288"/>
      <c r="S178" s="288"/>
      <c r="T178" s="288"/>
      <c r="U178" s="288"/>
      <c r="V178" s="305" t="e">
        <f t="shared" si="127"/>
        <v>#DIV/0!</v>
      </c>
    </row>
    <row r="179" spans="1:22">
      <c r="A179" s="393" t="s">
        <v>809</v>
      </c>
      <c r="B179" s="394" t="s">
        <v>82</v>
      </c>
      <c r="C179" s="395">
        <f t="shared" si="124"/>
        <v>400</v>
      </c>
      <c r="D179" s="288">
        <f>D180</f>
        <v>0</v>
      </c>
      <c r="E179" s="288">
        <f>E180</f>
        <v>0</v>
      </c>
      <c r="F179" s="288">
        <f>F180</f>
        <v>400</v>
      </c>
      <c r="G179" s="288">
        <f>G180</f>
        <v>0</v>
      </c>
      <c r="H179" s="288">
        <f>H180</f>
        <v>0</v>
      </c>
      <c r="I179" s="395">
        <f t="shared" si="125"/>
        <v>0.02</v>
      </c>
      <c r="J179" s="288">
        <f>J180</f>
        <v>0</v>
      </c>
      <c r="K179" s="288">
        <f>K180</f>
        <v>0</v>
      </c>
      <c r="L179" s="288">
        <f>L180</f>
        <v>0.02</v>
      </c>
      <c r="M179" s="288">
        <f>M180</f>
        <v>0</v>
      </c>
      <c r="N179" s="288">
        <f>N180</f>
        <v>0</v>
      </c>
      <c r="O179" s="324">
        <f t="shared" si="118"/>
        <v>5.0000000000000001E-3</v>
      </c>
      <c r="P179" s="395">
        <f t="shared" si="126"/>
        <v>0.02</v>
      </c>
      <c r="Q179" s="288">
        <f>Q180</f>
        <v>0</v>
      </c>
      <c r="R179" s="288"/>
      <c r="S179" s="288">
        <f>S180</f>
        <v>0.02</v>
      </c>
      <c r="T179" s="288">
        <f>T180</f>
        <v>0</v>
      </c>
      <c r="U179" s="288">
        <f>U180</f>
        <v>0</v>
      </c>
      <c r="V179" s="305">
        <f t="shared" si="127"/>
        <v>100</v>
      </c>
    </row>
    <row r="180" spans="1:22">
      <c r="A180" s="397"/>
      <c r="B180" s="398" t="s">
        <v>810</v>
      </c>
      <c r="C180" s="395">
        <f t="shared" si="124"/>
        <v>400</v>
      </c>
      <c r="D180" s="289"/>
      <c r="E180" s="289"/>
      <c r="F180" s="289">
        <v>400</v>
      </c>
      <c r="G180" s="289"/>
      <c r="H180" s="289"/>
      <c r="I180" s="395">
        <f t="shared" si="125"/>
        <v>0.02</v>
      </c>
      <c r="J180" s="289"/>
      <c r="K180" s="289"/>
      <c r="L180" s="399">
        <v>0.02</v>
      </c>
      <c r="M180" s="289"/>
      <c r="N180" s="289"/>
      <c r="O180" s="324">
        <f t="shared" si="118"/>
        <v>5.0000000000000001E-3</v>
      </c>
      <c r="P180" s="395">
        <f t="shared" si="126"/>
        <v>0.02</v>
      </c>
      <c r="Q180" s="289"/>
      <c r="R180" s="289"/>
      <c r="S180" s="289">
        <v>0.02</v>
      </c>
      <c r="T180" s="289"/>
      <c r="U180" s="289"/>
      <c r="V180" s="305">
        <f t="shared" si="127"/>
        <v>100</v>
      </c>
    </row>
    <row r="181" spans="1:22">
      <c r="A181" s="393" t="s">
        <v>811</v>
      </c>
      <c r="B181" s="394" t="s">
        <v>84</v>
      </c>
      <c r="C181" s="395">
        <f t="shared" si="124"/>
        <v>0</v>
      </c>
      <c r="D181" s="288"/>
      <c r="E181" s="288"/>
      <c r="F181" s="288"/>
      <c r="G181" s="288"/>
      <c r="H181" s="288"/>
      <c r="I181" s="395">
        <f t="shared" si="125"/>
        <v>0</v>
      </c>
      <c r="J181" s="288"/>
      <c r="K181" s="288"/>
      <c r="L181" s="288"/>
      <c r="M181" s="288"/>
      <c r="N181" s="288"/>
      <c r="O181" s="324" t="e">
        <f t="shared" si="118"/>
        <v>#DIV/0!</v>
      </c>
      <c r="P181" s="395">
        <f t="shared" si="126"/>
        <v>0</v>
      </c>
      <c r="Q181" s="288"/>
      <c r="R181" s="288"/>
      <c r="S181" s="288"/>
      <c r="T181" s="288"/>
      <c r="U181" s="288"/>
      <c r="V181" s="305" t="e">
        <f t="shared" si="127"/>
        <v>#DIV/0!</v>
      </c>
    </row>
    <row r="182" spans="1:22">
      <c r="A182" s="393" t="s">
        <v>812</v>
      </c>
      <c r="B182" s="394" t="s">
        <v>86</v>
      </c>
      <c r="C182" s="395">
        <f t="shared" si="124"/>
        <v>0</v>
      </c>
      <c r="D182" s="288"/>
      <c r="E182" s="288"/>
      <c r="F182" s="288"/>
      <c r="G182" s="288"/>
      <c r="H182" s="288"/>
      <c r="I182" s="395">
        <f t="shared" si="125"/>
        <v>0</v>
      </c>
      <c r="J182" s="288"/>
      <c r="K182" s="288"/>
      <c r="L182" s="288"/>
      <c r="M182" s="288"/>
      <c r="N182" s="288"/>
      <c r="O182" s="324" t="e">
        <f t="shared" si="118"/>
        <v>#DIV/0!</v>
      </c>
      <c r="P182" s="395">
        <f t="shared" si="126"/>
        <v>0</v>
      </c>
      <c r="Q182" s="288"/>
      <c r="R182" s="288"/>
      <c r="S182" s="288"/>
      <c r="T182" s="288"/>
      <c r="U182" s="288"/>
      <c r="V182" s="305" t="e">
        <f t="shared" si="127"/>
        <v>#DIV/0!</v>
      </c>
    </row>
    <row r="183" spans="1:22">
      <c r="A183" s="393" t="s">
        <v>813</v>
      </c>
      <c r="B183" s="394" t="s">
        <v>88</v>
      </c>
      <c r="C183" s="395">
        <f t="shared" si="124"/>
        <v>0</v>
      </c>
      <c r="D183" s="288"/>
      <c r="E183" s="288"/>
      <c r="F183" s="288"/>
      <c r="G183" s="288"/>
      <c r="H183" s="288"/>
      <c r="I183" s="395">
        <f t="shared" si="125"/>
        <v>0</v>
      </c>
      <c r="J183" s="288"/>
      <c r="K183" s="288"/>
      <c r="L183" s="288"/>
      <c r="M183" s="288"/>
      <c r="N183" s="288"/>
      <c r="O183" s="324" t="e">
        <f t="shared" si="118"/>
        <v>#DIV/0!</v>
      </c>
      <c r="P183" s="395">
        <f t="shared" si="126"/>
        <v>0</v>
      </c>
      <c r="Q183" s="288"/>
      <c r="R183" s="288"/>
      <c r="S183" s="288"/>
      <c r="T183" s="288"/>
      <c r="U183" s="288"/>
      <c r="V183" s="305" t="e">
        <f t="shared" si="127"/>
        <v>#DIV/0!</v>
      </c>
    </row>
    <row r="184" spans="1:22" ht="22.5">
      <c r="A184" s="393" t="s">
        <v>814</v>
      </c>
      <c r="B184" s="394" t="s">
        <v>90</v>
      </c>
      <c r="C184" s="395">
        <f t="shared" si="124"/>
        <v>1000</v>
      </c>
      <c r="D184" s="288"/>
      <c r="E184" s="288"/>
      <c r="F184" s="288">
        <v>1000</v>
      </c>
      <c r="G184" s="288"/>
      <c r="H184" s="288"/>
      <c r="I184" s="395">
        <f t="shared" si="125"/>
        <v>1323</v>
      </c>
      <c r="J184" s="288"/>
      <c r="K184" s="288"/>
      <c r="L184" s="396">
        <v>1323</v>
      </c>
      <c r="M184" s="288"/>
      <c r="N184" s="288"/>
      <c r="O184" s="324">
        <f t="shared" si="118"/>
        <v>132.29999999999998</v>
      </c>
      <c r="P184" s="395">
        <f t="shared" si="126"/>
        <v>1323</v>
      </c>
      <c r="Q184" s="288"/>
      <c r="R184" s="288"/>
      <c r="S184" s="288">
        <v>1323</v>
      </c>
      <c r="T184" s="288"/>
      <c r="U184" s="288"/>
      <c r="V184" s="305">
        <f t="shared" si="127"/>
        <v>100</v>
      </c>
    </row>
    <row r="185" spans="1:22" ht="33.75">
      <c r="A185" s="393" t="s">
        <v>815</v>
      </c>
      <c r="B185" s="394" t="s">
        <v>92</v>
      </c>
      <c r="C185" s="395">
        <f t="shared" si="124"/>
        <v>0</v>
      </c>
      <c r="D185" s="288"/>
      <c r="E185" s="288"/>
      <c r="F185" s="288"/>
      <c r="G185" s="288"/>
      <c r="H185" s="288"/>
      <c r="I185" s="395">
        <f t="shared" si="125"/>
        <v>0</v>
      </c>
      <c r="J185" s="288"/>
      <c r="K185" s="288"/>
      <c r="L185" s="288"/>
      <c r="M185" s="288"/>
      <c r="N185" s="288"/>
      <c r="O185" s="324" t="e">
        <f t="shared" si="118"/>
        <v>#DIV/0!</v>
      </c>
      <c r="P185" s="395">
        <f t="shared" si="126"/>
        <v>0</v>
      </c>
      <c r="Q185" s="288"/>
      <c r="R185" s="288"/>
      <c r="S185" s="288"/>
      <c r="T185" s="288"/>
      <c r="U185" s="288"/>
      <c r="V185" s="305" t="e">
        <f t="shared" si="127"/>
        <v>#DIV/0!</v>
      </c>
    </row>
    <row r="186" spans="1:22" ht="22.5">
      <c r="A186" s="393" t="s">
        <v>816</v>
      </c>
      <c r="B186" s="394" t="s">
        <v>94</v>
      </c>
      <c r="C186" s="395">
        <f t="shared" si="124"/>
        <v>0</v>
      </c>
      <c r="D186" s="288"/>
      <c r="E186" s="288"/>
      <c r="F186" s="288"/>
      <c r="G186" s="288"/>
      <c r="H186" s="288"/>
      <c r="I186" s="395">
        <f t="shared" si="125"/>
        <v>15</v>
      </c>
      <c r="J186" s="288"/>
      <c r="K186" s="288"/>
      <c r="L186" s="396">
        <v>15</v>
      </c>
      <c r="M186" s="288"/>
      <c r="N186" s="288"/>
      <c r="O186" s="324" t="e">
        <f t="shared" si="118"/>
        <v>#DIV/0!</v>
      </c>
      <c r="P186" s="395">
        <f t="shared" si="126"/>
        <v>15</v>
      </c>
      <c r="Q186" s="288"/>
      <c r="R186" s="288"/>
      <c r="S186" s="288">
        <v>15</v>
      </c>
      <c r="T186" s="288"/>
      <c r="U186" s="288"/>
      <c r="V186" s="305">
        <f t="shared" si="127"/>
        <v>100</v>
      </c>
    </row>
    <row r="187" spans="1:22" ht="21.75">
      <c r="A187" s="333">
        <v>9</v>
      </c>
      <c r="B187" s="334" t="s">
        <v>95</v>
      </c>
      <c r="C187" s="311">
        <f>SUM(D187:H187)</f>
        <v>1389.8999999999999</v>
      </c>
      <c r="D187" s="400">
        <f t="shared" ref="D187:N187" si="128">D188+D192</f>
        <v>0</v>
      </c>
      <c r="E187" s="400">
        <f t="shared" si="128"/>
        <v>0</v>
      </c>
      <c r="F187" s="400">
        <f t="shared" si="128"/>
        <v>1389.8999999999999</v>
      </c>
      <c r="G187" s="400">
        <f t="shared" si="128"/>
        <v>0</v>
      </c>
      <c r="H187" s="400">
        <f t="shared" si="128"/>
        <v>0</v>
      </c>
      <c r="I187" s="312">
        <f>SUM(J187:N187)</f>
        <v>1295.6500000000001</v>
      </c>
      <c r="J187" s="400">
        <f t="shared" ref="J187:K187" si="129">J188+J192</f>
        <v>0</v>
      </c>
      <c r="K187" s="400">
        <f t="shared" si="129"/>
        <v>0</v>
      </c>
      <c r="L187" s="400">
        <f>L188+L192</f>
        <v>1295.6500000000001</v>
      </c>
      <c r="M187" s="400">
        <f>M188+M192</f>
        <v>0</v>
      </c>
      <c r="N187" s="400">
        <f t="shared" si="128"/>
        <v>0</v>
      </c>
      <c r="O187" s="308">
        <f t="shared" si="118"/>
        <v>93.218936614144923</v>
      </c>
      <c r="P187" s="312">
        <f>SUM(Q187:U187)</f>
        <v>1295.6500000000001</v>
      </c>
      <c r="Q187" s="400">
        <f t="shared" ref="Q187:R187" si="130">Q188+Q192</f>
        <v>0</v>
      </c>
      <c r="R187" s="400">
        <f t="shared" si="130"/>
        <v>0</v>
      </c>
      <c r="S187" s="400">
        <f>S188+S192</f>
        <v>1295.6500000000001</v>
      </c>
      <c r="T187" s="400">
        <f>T188+T192</f>
        <v>0</v>
      </c>
      <c r="U187" s="400">
        <f>U188+U192</f>
        <v>0</v>
      </c>
      <c r="V187" s="305">
        <f t="shared" si="127"/>
        <v>100</v>
      </c>
    </row>
    <row r="188" spans="1:22" s="319" customFormat="1" ht="45">
      <c r="A188" s="393" t="s">
        <v>817</v>
      </c>
      <c r="B188" s="401" t="s">
        <v>96</v>
      </c>
      <c r="C188" s="321">
        <f>SUM(D188:H188)</f>
        <v>0</v>
      </c>
      <c r="D188" s="288">
        <f t="shared" ref="D188:N188" si="131">SUM(D189:D191)</f>
        <v>0</v>
      </c>
      <c r="E188" s="288">
        <f t="shared" si="131"/>
        <v>0</v>
      </c>
      <c r="F188" s="288">
        <f t="shared" si="131"/>
        <v>0</v>
      </c>
      <c r="G188" s="288">
        <f t="shared" si="131"/>
        <v>0</v>
      </c>
      <c r="H188" s="288">
        <f t="shared" si="131"/>
        <v>0</v>
      </c>
      <c r="I188" s="323">
        <f>SUM(J188:N188)</f>
        <v>40</v>
      </c>
      <c r="J188" s="288">
        <f t="shared" ref="J188:K188" si="132">SUM(J189:J191)</f>
        <v>0</v>
      </c>
      <c r="K188" s="288">
        <f t="shared" si="132"/>
        <v>0</v>
      </c>
      <c r="L188" s="288">
        <f>SUM(L189:L191)</f>
        <v>40</v>
      </c>
      <c r="M188" s="288">
        <f>SUM(M189:M191)</f>
        <v>0</v>
      </c>
      <c r="N188" s="288">
        <f t="shared" si="131"/>
        <v>0</v>
      </c>
      <c r="O188" s="324" t="e">
        <f t="shared" si="118"/>
        <v>#DIV/0!</v>
      </c>
      <c r="P188" s="323">
        <f>SUM(Q188:U188)</f>
        <v>40</v>
      </c>
      <c r="Q188" s="288">
        <f t="shared" ref="Q188:R188" si="133">SUM(Q189:Q191)</f>
        <v>0</v>
      </c>
      <c r="R188" s="288">
        <f t="shared" si="133"/>
        <v>0</v>
      </c>
      <c r="S188" s="288">
        <f>SUM(S189:S191)</f>
        <v>40</v>
      </c>
      <c r="T188" s="288">
        <f>SUM(T189:T191)</f>
        <v>0</v>
      </c>
      <c r="U188" s="288">
        <f>SUM(U189:U191)</f>
        <v>0</v>
      </c>
      <c r="V188" s="305">
        <f t="shared" si="127"/>
        <v>100</v>
      </c>
    </row>
    <row r="189" spans="1:22" s="325" customFormat="1" ht="33.75">
      <c r="A189" s="402"/>
      <c r="B189" s="403" t="s">
        <v>818</v>
      </c>
      <c r="C189" s="321">
        <f>SUM(D189:H189)</f>
        <v>0</v>
      </c>
      <c r="D189" s="289"/>
      <c r="E189" s="289"/>
      <c r="F189" s="289"/>
      <c r="G189" s="289"/>
      <c r="H189" s="289"/>
      <c r="I189" s="323">
        <f>SUM(J189:N189)</f>
        <v>40</v>
      </c>
      <c r="J189" s="289"/>
      <c r="K189" s="289"/>
      <c r="L189" s="289">
        <v>40</v>
      </c>
      <c r="M189" s="289"/>
      <c r="N189" s="289"/>
      <c r="O189" s="324" t="e">
        <f t="shared" si="118"/>
        <v>#DIV/0!</v>
      </c>
      <c r="P189" s="323">
        <f>SUM(Q189:U189)</f>
        <v>40</v>
      </c>
      <c r="Q189" s="289"/>
      <c r="R189" s="289"/>
      <c r="S189" s="289">
        <v>40</v>
      </c>
      <c r="T189" s="289"/>
      <c r="U189" s="289"/>
      <c r="V189" s="305">
        <f t="shared" si="127"/>
        <v>100</v>
      </c>
    </row>
    <row r="190" spans="1:22" s="325" customFormat="1" ht="22.5">
      <c r="A190" s="402"/>
      <c r="B190" s="403" t="s">
        <v>819</v>
      </c>
      <c r="C190" s="321">
        <f t="shared" ref="C190:C211" si="134">SUM(D190:H190)</f>
        <v>0</v>
      </c>
      <c r="D190" s="289"/>
      <c r="E190" s="289"/>
      <c r="F190" s="289"/>
      <c r="G190" s="289"/>
      <c r="H190" s="289"/>
      <c r="I190" s="323">
        <f t="shared" ref="I190:I200" si="135">SUM(J190:N190)</f>
        <v>0</v>
      </c>
      <c r="J190" s="289"/>
      <c r="K190" s="289"/>
      <c r="L190" s="289"/>
      <c r="M190" s="289"/>
      <c r="N190" s="289"/>
      <c r="O190" s="324" t="e">
        <f t="shared" si="118"/>
        <v>#DIV/0!</v>
      </c>
      <c r="P190" s="323">
        <f t="shared" ref="P190:P200" si="136">SUM(Q190:U190)</f>
        <v>0</v>
      </c>
      <c r="Q190" s="289"/>
      <c r="R190" s="289"/>
      <c r="S190" s="289"/>
      <c r="T190" s="289"/>
      <c r="U190" s="289"/>
      <c r="V190" s="305" t="e">
        <f t="shared" si="127"/>
        <v>#DIV/0!</v>
      </c>
    </row>
    <row r="191" spans="1:22" s="325" customFormat="1">
      <c r="A191" s="402"/>
      <c r="B191" s="403" t="s">
        <v>820</v>
      </c>
      <c r="C191" s="321">
        <f t="shared" si="134"/>
        <v>0</v>
      </c>
      <c r="D191" s="289"/>
      <c r="E191" s="289"/>
      <c r="F191" s="289"/>
      <c r="G191" s="289"/>
      <c r="H191" s="289"/>
      <c r="I191" s="323">
        <f t="shared" si="135"/>
        <v>0</v>
      </c>
      <c r="J191" s="289"/>
      <c r="K191" s="289"/>
      <c r="L191" s="289"/>
      <c r="M191" s="289"/>
      <c r="N191" s="289"/>
      <c r="O191" s="324" t="e">
        <f t="shared" si="118"/>
        <v>#DIV/0!</v>
      </c>
      <c r="P191" s="323">
        <f t="shared" si="136"/>
        <v>0</v>
      </c>
      <c r="Q191" s="289"/>
      <c r="R191" s="289"/>
      <c r="S191" s="289"/>
      <c r="T191" s="289"/>
      <c r="U191" s="289"/>
      <c r="V191" s="305" t="e">
        <f t="shared" si="127"/>
        <v>#DIV/0!</v>
      </c>
    </row>
    <row r="192" spans="1:22" s="319" customFormat="1" ht="45">
      <c r="A192" s="393" t="s">
        <v>821</v>
      </c>
      <c r="B192" s="404" t="s">
        <v>98</v>
      </c>
      <c r="C192" s="321">
        <f t="shared" si="134"/>
        <v>1389.8999999999999</v>
      </c>
      <c r="D192" s="288">
        <f t="shared" ref="D192:N192" si="137">SUM(D193:D200)</f>
        <v>0</v>
      </c>
      <c r="E192" s="288">
        <f t="shared" si="137"/>
        <v>0</v>
      </c>
      <c r="F192" s="288">
        <f t="shared" si="137"/>
        <v>1389.8999999999999</v>
      </c>
      <c r="G192" s="288">
        <f t="shared" si="137"/>
        <v>0</v>
      </c>
      <c r="H192" s="288">
        <f t="shared" si="137"/>
        <v>0</v>
      </c>
      <c r="I192" s="323">
        <f t="shared" si="135"/>
        <v>1255.6500000000001</v>
      </c>
      <c r="J192" s="288">
        <f t="shared" ref="J192:K192" si="138">SUM(J193:J200)</f>
        <v>0</v>
      </c>
      <c r="K192" s="288">
        <f t="shared" si="138"/>
        <v>0</v>
      </c>
      <c r="L192" s="288">
        <f>SUM(L193:L200)</f>
        <v>1255.6500000000001</v>
      </c>
      <c r="M192" s="288">
        <f>SUM(M193:M200)</f>
        <v>0</v>
      </c>
      <c r="N192" s="288">
        <f t="shared" si="137"/>
        <v>0</v>
      </c>
      <c r="O192" s="324">
        <f t="shared" si="118"/>
        <v>90.341031728901385</v>
      </c>
      <c r="P192" s="323">
        <f t="shared" si="136"/>
        <v>1255.6500000000001</v>
      </c>
      <c r="Q192" s="288">
        <f t="shared" ref="Q192:R192" si="139">SUM(Q193:Q200)</f>
        <v>0</v>
      </c>
      <c r="R192" s="288">
        <f t="shared" si="139"/>
        <v>0</v>
      </c>
      <c r="S192" s="288">
        <f>SUM(S193:S200)</f>
        <v>1255.6500000000001</v>
      </c>
      <c r="T192" s="288">
        <f>SUM(T193:T200)</f>
        <v>0</v>
      </c>
      <c r="U192" s="288">
        <f>SUM(U193:U200)</f>
        <v>0</v>
      </c>
      <c r="V192" s="305">
        <f t="shared" si="127"/>
        <v>100</v>
      </c>
    </row>
    <row r="193" spans="1:22" s="325" customFormat="1" ht="33.75">
      <c r="A193" s="402"/>
      <c r="B193" s="403" t="s">
        <v>822</v>
      </c>
      <c r="C193" s="321">
        <f t="shared" si="134"/>
        <v>0</v>
      </c>
      <c r="D193" s="289"/>
      <c r="E193" s="289"/>
      <c r="F193" s="289"/>
      <c r="G193" s="289"/>
      <c r="H193" s="289"/>
      <c r="I193" s="323">
        <f t="shared" si="135"/>
        <v>0</v>
      </c>
      <c r="J193" s="289"/>
      <c r="K193" s="289"/>
      <c r="L193" s="289"/>
      <c r="M193" s="289"/>
      <c r="N193" s="289"/>
      <c r="O193" s="324" t="e">
        <f t="shared" si="118"/>
        <v>#DIV/0!</v>
      </c>
      <c r="P193" s="323">
        <f t="shared" si="136"/>
        <v>0</v>
      </c>
      <c r="Q193" s="289"/>
      <c r="R193" s="289"/>
      <c r="S193" s="289"/>
      <c r="T193" s="289"/>
      <c r="U193" s="289"/>
      <c r="V193" s="305" t="e">
        <f t="shared" si="127"/>
        <v>#DIV/0!</v>
      </c>
    </row>
    <row r="194" spans="1:22" s="325" customFormat="1" ht="33.75">
      <c r="A194" s="402"/>
      <c r="B194" s="403" t="s">
        <v>823</v>
      </c>
      <c r="C194" s="321">
        <f t="shared" si="134"/>
        <v>1048.0999999999999</v>
      </c>
      <c r="D194" s="289"/>
      <c r="E194" s="289"/>
      <c r="F194" s="289">
        <v>1048.0999999999999</v>
      </c>
      <c r="G194" s="289"/>
      <c r="H194" s="289"/>
      <c r="I194" s="323">
        <f t="shared" si="135"/>
        <v>814.95</v>
      </c>
      <c r="J194" s="289"/>
      <c r="K194" s="289"/>
      <c r="L194" s="289">
        <v>814.95</v>
      </c>
      <c r="M194" s="289"/>
      <c r="N194" s="289"/>
      <c r="O194" s="324">
        <f t="shared" si="118"/>
        <v>77.754985211334798</v>
      </c>
      <c r="P194" s="323">
        <f t="shared" si="136"/>
        <v>814.95</v>
      </c>
      <c r="Q194" s="289"/>
      <c r="R194" s="289"/>
      <c r="S194" s="289">
        <v>814.95</v>
      </c>
      <c r="T194" s="289"/>
      <c r="U194" s="289"/>
      <c r="V194" s="305">
        <f t="shared" si="127"/>
        <v>100</v>
      </c>
    </row>
    <row r="195" spans="1:22" s="325" customFormat="1">
      <c r="A195" s="402"/>
      <c r="B195" s="403" t="s">
        <v>824</v>
      </c>
      <c r="C195" s="321">
        <f t="shared" si="134"/>
        <v>0</v>
      </c>
      <c r="D195" s="289"/>
      <c r="E195" s="289"/>
      <c r="F195" s="289"/>
      <c r="G195" s="289"/>
      <c r="H195" s="289"/>
      <c r="I195" s="323">
        <f t="shared" si="135"/>
        <v>0</v>
      </c>
      <c r="J195" s="289"/>
      <c r="K195" s="289"/>
      <c r="L195" s="289"/>
      <c r="M195" s="289"/>
      <c r="N195" s="289"/>
      <c r="O195" s="324" t="e">
        <f t="shared" si="118"/>
        <v>#DIV/0!</v>
      </c>
      <c r="P195" s="323">
        <f t="shared" si="136"/>
        <v>0</v>
      </c>
      <c r="Q195" s="289"/>
      <c r="R195" s="289"/>
      <c r="S195" s="289"/>
      <c r="T195" s="289"/>
      <c r="U195" s="289"/>
      <c r="V195" s="305" t="e">
        <f t="shared" si="127"/>
        <v>#DIV/0!</v>
      </c>
    </row>
    <row r="196" spans="1:22">
      <c r="A196" s="402"/>
      <c r="B196" s="405" t="s">
        <v>825</v>
      </c>
      <c r="C196" s="321">
        <f t="shared" si="134"/>
        <v>0</v>
      </c>
      <c r="D196" s="406"/>
      <c r="E196" s="406"/>
      <c r="F196" s="407"/>
      <c r="G196" s="407"/>
      <c r="H196" s="407"/>
      <c r="I196" s="323">
        <f t="shared" si="135"/>
        <v>99</v>
      </c>
      <c r="J196" s="407"/>
      <c r="K196" s="407"/>
      <c r="L196" s="408">
        <v>99</v>
      </c>
      <c r="M196" s="407"/>
      <c r="N196" s="407"/>
      <c r="O196" s="324" t="e">
        <f t="shared" si="118"/>
        <v>#DIV/0!</v>
      </c>
      <c r="P196" s="323">
        <f t="shared" si="136"/>
        <v>99</v>
      </c>
      <c r="Q196" s="407"/>
      <c r="R196" s="407"/>
      <c r="S196" s="408">
        <v>99</v>
      </c>
      <c r="T196" s="407"/>
      <c r="U196" s="407"/>
      <c r="V196" s="305">
        <f t="shared" si="127"/>
        <v>100</v>
      </c>
    </row>
    <row r="197" spans="1:22" ht="33.75">
      <c r="A197" s="402"/>
      <c r="B197" s="403" t="s">
        <v>826</v>
      </c>
      <c r="C197" s="321">
        <f t="shared" si="134"/>
        <v>0</v>
      </c>
      <c r="D197" s="406"/>
      <c r="E197" s="406"/>
      <c r="F197" s="407"/>
      <c r="G197" s="407"/>
      <c r="H197" s="407"/>
      <c r="I197" s="323">
        <f t="shared" si="135"/>
        <v>0</v>
      </c>
      <c r="J197" s="407"/>
      <c r="K197" s="407"/>
      <c r="L197" s="407"/>
      <c r="M197" s="407"/>
      <c r="N197" s="407"/>
      <c r="O197" s="324" t="e">
        <f t="shared" si="118"/>
        <v>#DIV/0!</v>
      </c>
      <c r="P197" s="323">
        <f t="shared" si="136"/>
        <v>0</v>
      </c>
      <c r="Q197" s="407"/>
      <c r="R197" s="407"/>
      <c r="S197" s="407"/>
      <c r="T197" s="407"/>
      <c r="U197" s="407"/>
      <c r="V197" s="305" t="e">
        <f t="shared" si="127"/>
        <v>#DIV/0!</v>
      </c>
    </row>
    <row r="198" spans="1:22" ht="33.75">
      <c r="A198" s="402"/>
      <c r="B198" s="403" t="s">
        <v>827</v>
      </c>
      <c r="C198" s="321">
        <f t="shared" si="134"/>
        <v>200</v>
      </c>
      <c r="D198" s="406"/>
      <c r="E198" s="406"/>
      <c r="F198" s="407">
        <v>200</v>
      </c>
      <c r="G198" s="407"/>
      <c r="H198" s="407"/>
      <c r="I198" s="323">
        <f t="shared" si="135"/>
        <v>200</v>
      </c>
      <c r="J198" s="407"/>
      <c r="K198" s="407"/>
      <c r="L198" s="407">
        <v>200</v>
      </c>
      <c r="M198" s="407"/>
      <c r="N198" s="407"/>
      <c r="O198" s="324">
        <f t="shared" si="118"/>
        <v>100</v>
      </c>
      <c r="P198" s="323">
        <f t="shared" si="136"/>
        <v>200</v>
      </c>
      <c r="Q198" s="407"/>
      <c r="R198" s="407"/>
      <c r="S198" s="407">
        <v>200</v>
      </c>
      <c r="T198" s="407"/>
      <c r="U198" s="407"/>
      <c r="V198" s="305">
        <f t="shared" si="127"/>
        <v>100</v>
      </c>
    </row>
    <row r="199" spans="1:22" ht="22.5">
      <c r="A199" s="402"/>
      <c r="B199" s="405" t="s">
        <v>828</v>
      </c>
      <c r="C199" s="321">
        <f t="shared" si="134"/>
        <v>93.8</v>
      </c>
      <c r="D199" s="406"/>
      <c r="E199" s="406"/>
      <c r="F199" s="407">
        <v>93.8</v>
      </c>
      <c r="G199" s="407"/>
      <c r="H199" s="407"/>
      <c r="I199" s="323">
        <f t="shared" si="135"/>
        <v>93.7</v>
      </c>
      <c r="J199" s="407"/>
      <c r="K199" s="407"/>
      <c r="L199" s="407">
        <v>93.7</v>
      </c>
      <c r="M199" s="407"/>
      <c r="N199" s="407"/>
      <c r="O199" s="324">
        <f t="shared" si="118"/>
        <v>99.893390191897652</v>
      </c>
      <c r="P199" s="323">
        <f t="shared" si="136"/>
        <v>93.7</v>
      </c>
      <c r="Q199" s="407"/>
      <c r="R199" s="407"/>
      <c r="S199" s="407">
        <v>93.7</v>
      </c>
      <c r="T199" s="407"/>
      <c r="U199" s="407"/>
      <c r="V199" s="305">
        <f t="shared" si="127"/>
        <v>100</v>
      </c>
    </row>
    <row r="200" spans="1:22" ht="22.5">
      <c r="A200" s="402"/>
      <c r="B200" s="403" t="s">
        <v>829</v>
      </c>
      <c r="C200" s="321">
        <f t="shared" si="134"/>
        <v>48</v>
      </c>
      <c r="D200" s="406"/>
      <c r="E200" s="406"/>
      <c r="F200" s="407">
        <v>48</v>
      </c>
      <c r="G200" s="407"/>
      <c r="H200" s="407"/>
      <c r="I200" s="323">
        <f t="shared" si="135"/>
        <v>48</v>
      </c>
      <c r="J200" s="407"/>
      <c r="K200" s="407"/>
      <c r="L200" s="407">
        <v>48</v>
      </c>
      <c r="M200" s="407"/>
      <c r="N200" s="407"/>
      <c r="O200" s="324">
        <f t="shared" si="118"/>
        <v>100</v>
      </c>
      <c r="P200" s="323">
        <f t="shared" si="136"/>
        <v>48</v>
      </c>
      <c r="Q200" s="407"/>
      <c r="R200" s="407"/>
      <c r="S200" s="407">
        <v>48</v>
      </c>
      <c r="T200" s="407"/>
      <c r="U200" s="407"/>
      <c r="V200" s="305">
        <f t="shared" si="127"/>
        <v>100</v>
      </c>
    </row>
    <row r="201" spans="1:22" ht="21.75">
      <c r="A201" s="409">
        <v>10</v>
      </c>
      <c r="B201" s="334" t="s">
        <v>99</v>
      </c>
      <c r="C201" s="311">
        <f>SUM(C202:C211)</f>
        <v>500</v>
      </c>
      <c r="D201" s="311">
        <f t="shared" ref="D201:N201" si="140">SUM(D202:D211)</f>
        <v>0</v>
      </c>
      <c r="E201" s="311">
        <f t="shared" si="140"/>
        <v>0</v>
      </c>
      <c r="F201" s="311">
        <f t="shared" si="140"/>
        <v>500</v>
      </c>
      <c r="G201" s="311">
        <f t="shared" si="140"/>
        <v>0</v>
      </c>
      <c r="H201" s="311">
        <f t="shared" si="140"/>
        <v>0</v>
      </c>
      <c r="I201" s="311">
        <f t="shared" si="140"/>
        <v>1520.9279999999999</v>
      </c>
      <c r="J201" s="311">
        <f t="shared" si="140"/>
        <v>0</v>
      </c>
      <c r="K201" s="311">
        <f t="shared" si="140"/>
        <v>1020.928</v>
      </c>
      <c r="L201" s="311">
        <f t="shared" si="140"/>
        <v>500</v>
      </c>
      <c r="M201" s="311">
        <f t="shared" si="140"/>
        <v>0</v>
      </c>
      <c r="N201" s="311">
        <f t="shared" si="140"/>
        <v>0</v>
      </c>
      <c r="O201" s="324">
        <f t="shared" si="118"/>
        <v>304.18559999999997</v>
      </c>
      <c r="P201" s="311">
        <f t="shared" ref="P201:U201" si="141">SUM(P202:P211)</f>
        <v>1512.4499999999998</v>
      </c>
      <c r="Q201" s="311">
        <f t="shared" si="141"/>
        <v>0</v>
      </c>
      <c r="R201" s="311">
        <f>SUM(R202:R211)</f>
        <v>1020.928</v>
      </c>
      <c r="S201" s="311">
        <f>SUM(S202:S211)</f>
        <v>491.52199999999999</v>
      </c>
      <c r="T201" s="311">
        <f t="shared" si="141"/>
        <v>0</v>
      </c>
      <c r="U201" s="311">
        <f t="shared" si="141"/>
        <v>0</v>
      </c>
      <c r="V201" s="305">
        <f t="shared" si="127"/>
        <v>99.442577163416018</v>
      </c>
    </row>
    <row r="202" spans="1:22" ht="24">
      <c r="A202" s="410" t="s">
        <v>830</v>
      </c>
      <c r="B202" s="411" t="s">
        <v>100</v>
      </c>
      <c r="C202" s="321">
        <f>SUM(D202:H202)</f>
        <v>0</v>
      </c>
      <c r="D202" s="412"/>
      <c r="E202" s="412"/>
      <c r="F202" s="412"/>
      <c r="G202" s="412"/>
      <c r="H202" s="412"/>
      <c r="I202" s="323">
        <f t="shared" ref="I202:I215" si="142">SUM(J202:N202)</f>
        <v>0</v>
      </c>
      <c r="J202" s="412"/>
      <c r="K202" s="412"/>
      <c r="L202" s="412"/>
      <c r="M202" s="412"/>
      <c r="N202" s="412"/>
      <c r="O202" s="324" t="e">
        <f t="shared" si="118"/>
        <v>#DIV/0!</v>
      </c>
      <c r="P202" s="323">
        <f t="shared" si="126"/>
        <v>0</v>
      </c>
      <c r="Q202" s="412"/>
      <c r="R202" s="412"/>
      <c r="S202" s="412"/>
      <c r="T202" s="412"/>
      <c r="U202" s="412"/>
      <c r="V202" s="305" t="e">
        <f t="shared" si="127"/>
        <v>#DIV/0!</v>
      </c>
    </row>
    <row r="203" spans="1:22" ht="24">
      <c r="A203" s="410" t="s">
        <v>831</v>
      </c>
      <c r="B203" s="413" t="s">
        <v>832</v>
      </c>
      <c r="C203" s="321">
        <f t="shared" si="134"/>
        <v>0</v>
      </c>
      <c r="D203" s="412"/>
      <c r="E203" s="412"/>
      <c r="F203" s="412"/>
      <c r="G203" s="412"/>
      <c r="H203" s="412"/>
      <c r="I203" s="323">
        <f t="shared" si="142"/>
        <v>0</v>
      </c>
      <c r="J203" s="412"/>
      <c r="K203" s="412"/>
      <c r="L203" s="412"/>
      <c r="M203" s="412"/>
      <c r="N203" s="412"/>
      <c r="O203" s="324" t="e">
        <f t="shared" si="118"/>
        <v>#DIV/0!</v>
      </c>
      <c r="P203" s="323">
        <f t="shared" si="126"/>
        <v>0</v>
      </c>
      <c r="Q203" s="412"/>
      <c r="R203" s="412"/>
      <c r="S203" s="412"/>
      <c r="T203" s="412"/>
      <c r="U203" s="412"/>
      <c r="V203" s="305" t="e">
        <f t="shared" si="127"/>
        <v>#DIV/0!</v>
      </c>
    </row>
    <row r="204" spans="1:22" ht="24">
      <c r="A204" s="410" t="s">
        <v>833</v>
      </c>
      <c r="B204" s="414" t="s">
        <v>834</v>
      </c>
      <c r="C204" s="321">
        <f t="shared" si="134"/>
        <v>0</v>
      </c>
      <c r="D204" s="415"/>
      <c r="E204" s="416"/>
      <c r="F204" s="417"/>
      <c r="G204" s="418"/>
      <c r="H204" s="418"/>
      <c r="I204" s="323">
        <f t="shared" si="142"/>
        <v>220</v>
      </c>
      <c r="J204" s="418"/>
      <c r="K204" s="416"/>
      <c r="L204" s="417">
        <v>220</v>
      </c>
      <c r="M204" s="417"/>
      <c r="N204" s="418"/>
      <c r="O204" s="324" t="e">
        <f t="shared" si="118"/>
        <v>#DIV/0!</v>
      </c>
      <c r="P204" s="323">
        <f t="shared" si="126"/>
        <v>211.52199999999999</v>
      </c>
      <c r="Q204" s="418"/>
      <c r="R204" s="416"/>
      <c r="S204" s="417">
        <v>211.52199999999999</v>
      </c>
      <c r="T204" s="418"/>
      <c r="U204" s="418"/>
      <c r="V204" s="305">
        <f t="shared" si="127"/>
        <v>96.146363636363631</v>
      </c>
    </row>
    <row r="205" spans="1:22" ht="36">
      <c r="A205" s="410" t="s">
        <v>835</v>
      </c>
      <c r="B205" s="414" t="s">
        <v>102</v>
      </c>
      <c r="C205" s="321">
        <f t="shared" si="134"/>
        <v>0</v>
      </c>
      <c r="D205" s="415"/>
      <c r="E205" s="416"/>
      <c r="F205" s="417"/>
      <c r="G205" s="418"/>
      <c r="H205" s="418"/>
      <c r="I205" s="323">
        <f t="shared" si="142"/>
        <v>50</v>
      </c>
      <c r="J205" s="418"/>
      <c r="K205" s="416"/>
      <c r="L205" s="417">
        <v>50</v>
      </c>
      <c r="M205" s="417"/>
      <c r="N205" s="418"/>
      <c r="O205" s="324" t="e">
        <f t="shared" si="118"/>
        <v>#DIV/0!</v>
      </c>
      <c r="P205" s="323">
        <f t="shared" si="126"/>
        <v>50</v>
      </c>
      <c r="Q205" s="418"/>
      <c r="R205" s="416"/>
      <c r="S205" s="417">
        <v>50</v>
      </c>
      <c r="T205" s="418"/>
      <c r="U205" s="418"/>
      <c r="V205" s="305">
        <f t="shared" si="127"/>
        <v>100</v>
      </c>
    </row>
    <row r="206" spans="1:22" ht="24">
      <c r="A206" s="410" t="s">
        <v>836</v>
      </c>
      <c r="B206" s="414" t="s">
        <v>837</v>
      </c>
      <c r="C206" s="321">
        <f t="shared" si="134"/>
        <v>0</v>
      </c>
      <c r="D206" s="415"/>
      <c r="E206" s="416"/>
      <c r="F206" s="417"/>
      <c r="G206" s="418"/>
      <c r="H206" s="418"/>
      <c r="I206" s="323">
        <f t="shared" si="142"/>
        <v>0</v>
      </c>
      <c r="J206" s="418"/>
      <c r="K206" s="416"/>
      <c r="L206" s="417"/>
      <c r="M206" s="417"/>
      <c r="N206" s="418"/>
      <c r="O206" s="324" t="e">
        <f t="shared" si="118"/>
        <v>#DIV/0!</v>
      </c>
      <c r="P206" s="323">
        <f t="shared" si="126"/>
        <v>0</v>
      </c>
      <c r="Q206" s="418"/>
      <c r="R206" s="416"/>
      <c r="S206" s="417"/>
      <c r="T206" s="418"/>
      <c r="U206" s="418"/>
      <c r="V206" s="305" t="e">
        <f t="shared" si="127"/>
        <v>#DIV/0!</v>
      </c>
    </row>
    <row r="207" spans="1:22" ht="24">
      <c r="A207" s="410" t="s">
        <v>838</v>
      </c>
      <c r="B207" s="414" t="s">
        <v>839</v>
      </c>
      <c r="C207" s="321">
        <f t="shared" si="134"/>
        <v>0</v>
      </c>
      <c r="D207" s="415"/>
      <c r="E207" s="416"/>
      <c r="F207" s="417"/>
      <c r="G207" s="418"/>
      <c r="H207" s="418"/>
      <c r="I207" s="323">
        <f t="shared" si="142"/>
        <v>0</v>
      </c>
      <c r="J207" s="418"/>
      <c r="K207" s="416"/>
      <c r="L207" s="417"/>
      <c r="M207" s="417"/>
      <c r="N207" s="418"/>
      <c r="O207" s="324" t="e">
        <f t="shared" si="118"/>
        <v>#DIV/0!</v>
      </c>
      <c r="P207" s="323">
        <f t="shared" si="126"/>
        <v>0</v>
      </c>
      <c r="Q207" s="418"/>
      <c r="R207" s="416"/>
      <c r="S207" s="417"/>
      <c r="T207" s="418"/>
      <c r="U207" s="418"/>
      <c r="V207" s="305" t="e">
        <f t="shared" si="127"/>
        <v>#DIV/0!</v>
      </c>
    </row>
    <row r="208" spans="1:22" ht="24">
      <c r="A208" s="410" t="s">
        <v>840</v>
      </c>
      <c r="B208" s="414" t="s">
        <v>103</v>
      </c>
      <c r="C208" s="321">
        <f t="shared" si="134"/>
        <v>0</v>
      </c>
      <c r="D208" s="415"/>
      <c r="E208" s="416"/>
      <c r="F208" s="417"/>
      <c r="G208" s="418"/>
      <c r="H208" s="418"/>
      <c r="I208" s="323">
        <f t="shared" si="142"/>
        <v>1150.9279999999999</v>
      </c>
      <c r="J208" s="418"/>
      <c r="K208" s="553">
        <v>1020.928</v>
      </c>
      <c r="L208" s="417">
        <v>130</v>
      </c>
      <c r="M208" s="417"/>
      <c r="N208" s="418"/>
      <c r="O208" s="324" t="e">
        <f t="shared" si="118"/>
        <v>#DIV/0!</v>
      </c>
      <c r="P208" s="323">
        <f t="shared" si="126"/>
        <v>1150.9279999999999</v>
      </c>
      <c r="Q208" s="418"/>
      <c r="R208" s="553">
        <v>1020.928</v>
      </c>
      <c r="S208" s="417">
        <v>130</v>
      </c>
      <c r="T208" s="418"/>
      <c r="U208" s="418"/>
      <c r="V208" s="305">
        <f t="shared" si="127"/>
        <v>100</v>
      </c>
    </row>
    <row r="209" spans="1:22" ht="24">
      <c r="A209" s="410" t="s">
        <v>841</v>
      </c>
      <c r="B209" s="414" t="s">
        <v>101</v>
      </c>
      <c r="C209" s="321">
        <f t="shared" si="134"/>
        <v>500</v>
      </c>
      <c r="D209" s="415"/>
      <c r="E209" s="416"/>
      <c r="F209" s="417">
        <v>500</v>
      </c>
      <c r="G209" s="418"/>
      <c r="H209" s="418"/>
      <c r="I209" s="323">
        <f t="shared" si="142"/>
        <v>100</v>
      </c>
      <c r="J209" s="418"/>
      <c r="K209" s="416"/>
      <c r="L209" s="417">
        <v>100</v>
      </c>
      <c r="M209" s="417"/>
      <c r="N209" s="418"/>
      <c r="O209" s="324">
        <f t="shared" si="118"/>
        <v>20</v>
      </c>
      <c r="P209" s="323">
        <f t="shared" si="126"/>
        <v>100</v>
      </c>
      <c r="Q209" s="418"/>
      <c r="R209" s="416"/>
      <c r="S209" s="417">
        <v>100</v>
      </c>
      <c r="T209" s="418"/>
      <c r="U209" s="418"/>
      <c r="V209" s="305">
        <f t="shared" si="127"/>
        <v>100</v>
      </c>
    </row>
    <row r="210" spans="1:22" ht="36">
      <c r="A210" s="410" t="s">
        <v>842</v>
      </c>
      <c r="B210" s="414" t="s">
        <v>843</v>
      </c>
      <c r="C210" s="321">
        <f t="shared" si="134"/>
        <v>0</v>
      </c>
      <c r="D210" s="415"/>
      <c r="E210" s="416"/>
      <c r="F210" s="417"/>
      <c r="G210" s="418"/>
      <c r="H210" s="418"/>
      <c r="I210" s="323">
        <f t="shared" si="142"/>
        <v>0</v>
      </c>
      <c r="J210" s="418"/>
      <c r="K210" s="416"/>
      <c r="L210" s="417"/>
      <c r="M210" s="417"/>
      <c r="N210" s="418"/>
      <c r="O210" s="324" t="e">
        <f t="shared" si="118"/>
        <v>#DIV/0!</v>
      </c>
      <c r="P210" s="323">
        <f t="shared" si="126"/>
        <v>0</v>
      </c>
      <c r="Q210" s="418"/>
      <c r="R210" s="416"/>
      <c r="S210" s="417"/>
      <c r="T210" s="418"/>
      <c r="U210" s="418"/>
      <c r="V210" s="305" t="e">
        <f t="shared" si="127"/>
        <v>#DIV/0!</v>
      </c>
    </row>
    <row r="211" spans="1:22" ht="24">
      <c r="A211" s="410" t="s">
        <v>844</v>
      </c>
      <c r="B211" s="414" t="s">
        <v>845</v>
      </c>
      <c r="C211" s="321">
        <f t="shared" si="134"/>
        <v>0</v>
      </c>
      <c r="D211" s="415"/>
      <c r="E211" s="416"/>
      <c r="F211" s="417"/>
      <c r="G211" s="418"/>
      <c r="H211" s="418"/>
      <c r="I211" s="323">
        <f t="shared" si="142"/>
        <v>0</v>
      </c>
      <c r="J211" s="418"/>
      <c r="K211" s="416"/>
      <c r="L211" s="417"/>
      <c r="M211" s="417"/>
      <c r="N211" s="418"/>
      <c r="O211" s="324" t="e">
        <f t="shared" si="118"/>
        <v>#DIV/0!</v>
      </c>
      <c r="P211" s="323">
        <f t="shared" si="126"/>
        <v>0</v>
      </c>
      <c r="Q211" s="418"/>
      <c r="R211" s="416"/>
      <c r="S211" s="417"/>
      <c r="T211" s="418"/>
      <c r="U211" s="418"/>
      <c r="V211" s="305" t="e">
        <f t="shared" si="127"/>
        <v>#DIV/0!</v>
      </c>
    </row>
    <row r="212" spans="1:22">
      <c r="A212" s="333">
        <v>11</v>
      </c>
      <c r="B212" s="334" t="s">
        <v>104</v>
      </c>
      <c r="C212" s="311">
        <f>SUM(D212:H212)</f>
        <v>175</v>
      </c>
      <c r="D212" s="400">
        <f>SUM(D213:D215)</f>
        <v>0</v>
      </c>
      <c r="E212" s="400">
        <f t="shared" ref="E212:N212" si="143">SUM(E213:E215)</f>
        <v>0</v>
      </c>
      <c r="F212" s="400">
        <f>SUM(F213:F215)</f>
        <v>175</v>
      </c>
      <c r="G212" s="400">
        <f t="shared" si="143"/>
        <v>0</v>
      </c>
      <c r="H212" s="400">
        <f t="shared" si="143"/>
        <v>0</v>
      </c>
      <c r="I212" s="312">
        <f>SUM(I213:I216)</f>
        <v>175</v>
      </c>
      <c r="J212" s="400">
        <f t="shared" si="143"/>
        <v>0</v>
      </c>
      <c r="K212" s="400">
        <f t="shared" si="143"/>
        <v>0</v>
      </c>
      <c r="L212" s="400">
        <f>SUM(L213:L216)</f>
        <v>175</v>
      </c>
      <c r="M212" s="400">
        <f t="shared" si="143"/>
        <v>0</v>
      </c>
      <c r="N212" s="400">
        <f t="shared" si="143"/>
        <v>0</v>
      </c>
      <c r="O212" s="308">
        <f t="shared" si="118"/>
        <v>100</v>
      </c>
      <c r="P212" s="312">
        <f>SUM(P213:P216)</f>
        <v>174.726</v>
      </c>
      <c r="Q212" s="400">
        <f t="shared" ref="Q212:R212" si="144">SUM(Q213:Q215)</f>
        <v>0</v>
      </c>
      <c r="R212" s="400">
        <f t="shared" si="144"/>
        <v>0</v>
      </c>
      <c r="S212" s="400">
        <f>SUM(S213:S216)</f>
        <v>174.726</v>
      </c>
      <c r="T212" s="400">
        <f>SUM(T213:T215)</f>
        <v>0</v>
      </c>
      <c r="U212" s="400">
        <f>SUM(U213:U215)</f>
        <v>0</v>
      </c>
      <c r="V212" s="305">
        <f t="shared" si="127"/>
        <v>99.843428571428575</v>
      </c>
    </row>
    <row r="213" spans="1:22" s="423" customFormat="1">
      <c r="A213" s="402"/>
      <c r="B213" s="419" t="s">
        <v>105</v>
      </c>
      <c r="C213" s="321">
        <f>SUM(D213:H213)</f>
        <v>0</v>
      </c>
      <c r="D213" s="420"/>
      <c r="E213" s="420"/>
      <c r="F213" s="421"/>
      <c r="G213" s="422"/>
      <c r="H213" s="422"/>
      <c r="I213" s="323">
        <f>SUM(J213:N213)</f>
        <v>36.271999999999998</v>
      </c>
      <c r="J213" s="422"/>
      <c r="K213" s="422"/>
      <c r="L213" s="422">
        <v>36.271999999999998</v>
      </c>
      <c r="M213" s="422"/>
      <c r="N213" s="422"/>
      <c r="O213" s="324" t="e">
        <f t="shared" si="118"/>
        <v>#DIV/0!</v>
      </c>
      <c r="P213" s="323">
        <f>SUM(Q213:U213)</f>
        <v>35.997999999999998</v>
      </c>
      <c r="Q213" s="422"/>
      <c r="R213" s="422"/>
      <c r="S213" s="422">
        <v>35.997999999999998</v>
      </c>
      <c r="T213" s="422"/>
      <c r="U213" s="422"/>
      <c r="V213" s="305">
        <f t="shared" si="127"/>
        <v>99.244596382884865</v>
      </c>
    </row>
    <row r="214" spans="1:22" s="423" customFormat="1">
      <c r="A214" s="402"/>
      <c r="B214" s="419" t="s">
        <v>106</v>
      </c>
      <c r="C214" s="321">
        <v>100</v>
      </c>
      <c r="D214" s="420"/>
      <c r="E214" s="420"/>
      <c r="F214" s="421">
        <v>86.68</v>
      </c>
      <c r="G214" s="422"/>
      <c r="H214" s="422"/>
      <c r="I214" s="323">
        <f t="shared" si="142"/>
        <v>4.6079999999999997</v>
      </c>
      <c r="J214" s="422"/>
      <c r="K214" s="422"/>
      <c r="L214" s="422">
        <v>4.6079999999999997</v>
      </c>
      <c r="M214" s="422"/>
      <c r="N214" s="422"/>
      <c r="O214" s="324">
        <f t="shared" si="118"/>
        <v>4.6079999999999997</v>
      </c>
      <c r="P214" s="323">
        <f t="shared" ref="P214:P215" si="145">SUM(Q214:U214)</f>
        <v>4.6079999999999997</v>
      </c>
      <c r="Q214" s="422"/>
      <c r="R214" s="422"/>
      <c r="S214" s="422">
        <v>4.6079999999999997</v>
      </c>
      <c r="T214" s="422"/>
      <c r="U214" s="422"/>
      <c r="V214" s="305">
        <f t="shared" si="127"/>
        <v>100</v>
      </c>
    </row>
    <row r="215" spans="1:22" s="423" customFormat="1">
      <c r="A215" s="402"/>
      <c r="B215" s="419" t="s">
        <v>107</v>
      </c>
      <c r="C215" s="321">
        <v>125</v>
      </c>
      <c r="D215" s="420"/>
      <c r="E215" s="420"/>
      <c r="F215" s="421">
        <v>88.32</v>
      </c>
      <c r="G215" s="422"/>
      <c r="H215" s="422"/>
      <c r="I215" s="323">
        <f t="shared" si="142"/>
        <v>58.88</v>
      </c>
      <c r="J215" s="422"/>
      <c r="K215" s="422"/>
      <c r="L215" s="422">
        <v>58.88</v>
      </c>
      <c r="M215" s="422"/>
      <c r="N215" s="422"/>
      <c r="O215" s="324">
        <f t="shared" si="118"/>
        <v>47.103999999999999</v>
      </c>
      <c r="P215" s="323">
        <f t="shared" si="145"/>
        <v>58.88</v>
      </c>
      <c r="Q215" s="422"/>
      <c r="R215" s="422"/>
      <c r="S215" s="422">
        <v>58.88</v>
      </c>
      <c r="T215" s="422"/>
      <c r="U215" s="422"/>
      <c r="V215" s="305">
        <f t="shared" si="127"/>
        <v>100</v>
      </c>
    </row>
    <row r="216" spans="1:22" s="423" customFormat="1" ht="12.75">
      <c r="A216" s="402"/>
      <c r="B216" s="424" t="s">
        <v>108</v>
      </c>
      <c r="C216" s="321"/>
      <c r="D216" s="420"/>
      <c r="E216" s="420"/>
      <c r="F216" s="421"/>
      <c r="G216" s="422"/>
      <c r="H216" s="422"/>
      <c r="I216" s="323">
        <v>75.239999999999995</v>
      </c>
      <c r="J216" s="422"/>
      <c r="K216" s="422"/>
      <c r="L216" s="422">
        <v>75.239999999999995</v>
      </c>
      <c r="M216" s="422"/>
      <c r="N216" s="422"/>
      <c r="O216" s="324"/>
      <c r="P216" s="323">
        <v>75.239999999999995</v>
      </c>
      <c r="Q216" s="422"/>
      <c r="R216" s="422"/>
      <c r="S216" s="422">
        <v>75.239999999999995</v>
      </c>
      <c r="T216" s="422"/>
      <c r="U216" s="422"/>
      <c r="V216" s="305">
        <f t="shared" si="127"/>
        <v>100</v>
      </c>
    </row>
    <row r="217" spans="1:22">
      <c r="A217" s="333">
        <v>12</v>
      </c>
      <c r="B217" s="330" t="s">
        <v>109</v>
      </c>
      <c r="C217" s="311">
        <f>SUM(D217:H217)</f>
        <v>3432</v>
      </c>
      <c r="D217" s="312">
        <f>D218+D220+D224+D229</f>
        <v>0</v>
      </c>
      <c r="E217" s="312">
        <f t="shared" ref="E217:M217" si="146">E218+E220+E224+E229</f>
        <v>0</v>
      </c>
      <c r="F217" s="312">
        <f>F218+F220+F224+F229</f>
        <v>400</v>
      </c>
      <c r="G217" s="312">
        <f t="shared" si="146"/>
        <v>0</v>
      </c>
      <c r="H217" s="312">
        <f t="shared" si="146"/>
        <v>3032</v>
      </c>
      <c r="I217" s="312">
        <f t="shared" si="146"/>
        <v>4962.6000000000004</v>
      </c>
      <c r="J217" s="312">
        <f t="shared" si="146"/>
        <v>0</v>
      </c>
      <c r="K217" s="312">
        <f t="shared" si="146"/>
        <v>0</v>
      </c>
      <c r="L217" s="312">
        <f t="shared" si="146"/>
        <v>404.5</v>
      </c>
      <c r="M217" s="312">
        <f t="shared" si="146"/>
        <v>0</v>
      </c>
      <c r="N217" s="312">
        <f>N218+N220+N224+N229</f>
        <v>4558.1000000000004</v>
      </c>
      <c r="O217" s="308">
        <f t="shared" ref="O217:O272" si="147">(I217/C217)*100</f>
        <v>144.59790209790211</v>
      </c>
      <c r="P217" s="425">
        <f t="shared" ref="P217:T217" si="148">P218+P220+P224+P229</f>
        <v>4962.6000000000004</v>
      </c>
      <c r="Q217" s="425">
        <f t="shared" si="148"/>
        <v>0</v>
      </c>
      <c r="R217" s="425">
        <f t="shared" si="148"/>
        <v>0</v>
      </c>
      <c r="S217" s="425">
        <f t="shared" si="148"/>
        <v>404.5</v>
      </c>
      <c r="T217" s="425">
        <f t="shared" si="148"/>
        <v>0</v>
      </c>
      <c r="U217" s="425">
        <f>U218+U220+U224+U229</f>
        <v>4558.1000000000004</v>
      </c>
      <c r="V217" s="305">
        <f t="shared" si="127"/>
        <v>100</v>
      </c>
    </row>
    <row r="218" spans="1:22">
      <c r="A218" s="393" t="s">
        <v>846</v>
      </c>
      <c r="B218" s="426" t="s">
        <v>110</v>
      </c>
      <c r="C218" s="321">
        <f>SUM(D218:H218)</f>
        <v>200</v>
      </c>
      <c r="D218" s="427">
        <f t="shared" ref="D218:H218" si="149">D219</f>
        <v>0</v>
      </c>
      <c r="E218" s="427">
        <f t="shared" si="149"/>
        <v>0</v>
      </c>
      <c r="F218" s="427">
        <f t="shared" si="149"/>
        <v>0</v>
      </c>
      <c r="G218" s="427">
        <f t="shared" si="149"/>
        <v>0</v>
      </c>
      <c r="H218" s="427">
        <f t="shared" si="149"/>
        <v>200</v>
      </c>
      <c r="I218" s="323">
        <f>SUM(J218:N218)</f>
        <v>323.8</v>
      </c>
      <c r="J218" s="427">
        <f t="shared" ref="J218:N218" si="150">J219</f>
        <v>0</v>
      </c>
      <c r="K218" s="427">
        <f t="shared" si="150"/>
        <v>0</v>
      </c>
      <c r="L218" s="427">
        <f t="shared" si="150"/>
        <v>0</v>
      </c>
      <c r="M218" s="427">
        <f t="shared" si="150"/>
        <v>0</v>
      </c>
      <c r="N218" s="427">
        <f t="shared" si="150"/>
        <v>323.8</v>
      </c>
      <c r="O218" s="324">
        <f t="shared" si="147"/>
        <v>161.9</v>
      </c>
      <c r="P218" s="428">
        <f>SUM(Q218:U218)</f>
        <v>323.8</v>
      </c>
      <c r="Q218" s="429">
        <f t="shared" ref="Q218:U218" si="151">Q219</f>
        <v>0</v>
      </c>
      <c r="R218" s="429">
        <f t="shared" si="151"/>
        <v>0</v>
      </c>
      <c r="S218" s="429">
        <f t="shared" si="151"/>
        <v>0</v>
      </c>
      <c r="T218" s="429">
        <f t="shared" si="151"/>
        <v>0</v>
      </c>
      <c r="U218" s="429">
        <f t="shared" si="151"/>
        <v>323.8</v>
      </c>
      <c r="V218" s="305">
        <f t="shared" si="127"/>
        <v>100</v>
      </c>
    </row>
    <row r="219" spans="1:22" ht="22.5">
      <c r="A219" s="393"/>
      <c r="B219" s="430" t="s">
        <v>847</v>
      </c>
      <c r="C219" s="321">
        <f>SUM(D219:H219)</f>
        <v>200</v>
      </c>
      <c r="D219" s="431"/>
      <c r="E219" s="431"/>
      <c r="F219" s="407"/>
      <c r="G219" s="418"/>
      <c r="H219" s="322">
        <v>200</v>
      </c>
      <c r="I219" s="323">
        <f t="shared" ref="I219:I231" si="152">SUM(J219:N219)</f>
        <v>323.8</v>
      </c>
      <c r="J219" s="418"/>
      <c r="K219" s="418"/>
      <c r="L219" s="407"/>
      <c r="M219" s="418"/>
      <c r="N219" s="418">
        <v>323.8</v>
      </c>
      <c r="O219" s="324">
        <f t="shared" si="147"/>
        <v>161.9</v>
      </c>
      <c r="P219" s="432">
        <f t="shared" ref="P219:P231" si="153">SUM(Q219:U219)</f>
        <v>323.8</v>
      </c>
      <c r="Q219" s="433"/>
      <c r="R219" s="433"/>
      <c r="S219" s="433"/>
      <c r="T219" s="433"/>
      <c r="U219" s="433">
        <v>323.8</v>
      </c>
      <c r="V219" s="305">
        <f t="shared" si="127"/>
        <v>100</v>
      </c>
    </row>
    <row r="220" spans="1:22">
      <c r="A220" s="393" t="s">
        <v>848</v>
      </c>
      <c r="B220" s="434" t="s">
        <v>111</v>
      </c>
      <c r="C220" s="321">
        <f t="shared" ref="C220:C231" si="154">SUM(D220:H220)</f>
        <v>517</v>
      </c>
      <c r="D220" s="427">
        <f t="shared" ref="D220:H220" si="155">SUM(D221:D223)</f>
        <v>0</v>
      </c>
      <c r="E220" s="427">
        <f t="shared" si="155"/>
        <v>0</v>
      </c>
      <c r="F220" s="427">
        <f t="shared" si="155"/>
        <v>400</v>
      </c>
      <c r="G220" s="427">
        <f t="shared" si="155"/>
        <v>0</v>
      </c>
      <c r="H220" s="427">
        <f t="shared" si="155"/>
        <v>117</v>
      </c>
      <c r="I220" s="323">
        <f t="shared" si="152"/>
        <v>15</v>
      </c>
      <c r="J220" s="427">
        <f t="shared" ref="J220:N220" si="156">SUM(J221:J223)</f>
        <v>0</v>
      </c>
      <c r="K220" s="427">
        <f t="shared" si="156"/>
        <v>0</v>
      </c>
      <c r="L220" s="427">
        <f t="shared" si="156"/>
        <v>15</v>
      </c>
      <c r="M220" s="427">
        <f t="shared" si="156"/>
        <v>0</v>
      </c>
      <c r="N220" s="427">
        <f t="shared" si="156"/>
        <v>0</v>
      </c>
      <c r="O220" s="324">
        <f t="shared" si="147"/>
        <v>2.9013539651837523</v>
      </c>
      <c r="P220" s="428">
        <f t="shared" si="153"/>
        <v>15</v>
      </c>
      <c r="Q220" s="429">
        <f t="shared" ref="Q220:U220" si="157">SUM(Q221:Q223)</f>
        <v>0</v>
      </c>
      <c r="R220" s="429">
        <f t="shared" si="157"/>
        <v>0</v>
      </c>
      <c r="S220" s="429">
        <f t="shared" si="157"/>
        <v>15</v>
      </c>
      <c r="T220" s="429">
        <f t="shared" si="157"/>
        <v>0</v>
      </c>
      <c r="U220" s="429">
        <f t="shared" si="157"/>
        <v>0</v>
      </c>
      <c r="V220" s="305">
        <f t="shared" si="127"/>
        <v>100</v>
      </c>
    </row>
    <row r="221" spans="1:22" ht="22.5">
      <c r="A221" s="393"/>
      <c r="B221" s="430" t="s">
        <v>849</v>
      </c>
      <c r="C221" s="321">
        <f t="shared" si="154"/>
        <v>27</v>
      </c>
      <c r="D221" s="431"/>
      <c r="E221" s="431"/>
      <c r="F221" s="407"/>
      <c r="G221" s="418"/>
      <c r="H221" s="322">
        <v>27</v>
      </c>
      <c r="I221" s="323">
        <f t="shared" si="152"/>
        <v>0</v>
      </c>
      <c r="J221" s="418"/>
      <c r="K221" s="418"/>
      <c r="L221" s="407"/>
      <c r="M221" s="418"/>
      <c r="N221" s="418"/>
      <c r="O221" s="324">
        <f t="shared" si="147"/>
        <v>0</v>
      </c>
      <c r="P221" s="432">
        <f t="shared" si="153"/>
        <v>0</v>
      </c>
      <c r="Q221" s="433"/>
      <c r="R221" s="433"/>
      <c r="S221" s="433"/>
      <c r="T221" s="433"/>
      <c r="U221" s="433"/>
      <c r="V221" s="305" t="e">
        <f t="shared" si="127"/>
        <v>#DIV/0!</v>
      </c>
    </row>
    <row r="222" spans="1:22" ht="22.5">
      <c r="A222" s="393"/>
      <c r="B222" s="435" t="s">
        <v>850</v>
      </c>
      <c r="C222" s="321">
        <f t="shared" si="154"/>
        <v>105</v>
      </c>
      <c r="D222" s="431"/>
      <c r="E222" s="431"/>
      <c r="F222" s="322">
        <v>15</v>
      </c>
      <c r="G222" s="418"/>
      <c r="H222" s="322">
        <v>90</v>
      </c>
      <c r="I222" s="323">
        <f t="shared" si="152"/>
        <v>0</v>
      </c>
      <c r="J222" s="418"/>
      <c r="K222" s="418"/>
      <c r="L222" s="407"/>
      <c r="M222" s="418"/>
      <c r="N222" s="418"/>
      <c r="O222" s="324">
        <f t="shared" si="147"/>
        <v>0</v>
      </c>
      <c r="P222" s="432">
        <f t="shared" si="153"/>
        <v>0</v>
      </c>
      <c r="Q222" s="433"/>
      <c r="R222" s="433"/>
      <c r="S222" s="433"/>
      <c r="T222" s="433"/>
      <c r="U222" s="433"/>
      <c r="V222" s="305" t="e">
        <f t="shared" si="127"/>
        <v>#DIV/0!</v>
      </c>
    </row>
    <row r="223" spans="1:22" ht="22.5">
      <c r="A223" s="393"/>
      <c r="B223" s="435" t="s">
        <v>851</v>
      </c>
      <c r="C223" s="321">
        <f t="shared" si="154"/>
        <v>385</v>
      </c>
      <c r="D223" s="431"/>
      <c r="E223" s="431"/>
      <c r="F223" s="322">
        <v>385</v>
      </c>
      <c r="G223" s="418"/>
      <c r="H223" s="407"/>
      <c r="I223" s="323">
        <f t="shared" si="152"/>
        <v>15</v>
      </c>
      <c r="J223" s="418"/>
      <c r="K223" s="418"/>
      <c r="L223" s="433">
        <v>15</v>
      </c>
      <c r="M223" s="418"/>
      <c r="N223" s="418"/>
      <c r="O223" s="324">
        <f t="shared" si="147"/>
        <v>3.8961038961038961</v>
      </c>
      <c r="P223" s="432">
        <f t="shared" si="153"/>
        <v>15</v>
      </c>
      <c r="Q223" s="433"/>
      <c r="R223" s="433"/>
      <c r="S223" s="433">
        <v>15</v>
      </c>
      <c r="T223" s="433"/>
      <c r="U223" s="433"/>
      <c r="V223" s="305">
        <f t="shared" si="127"/>
        <v>100</v>
      </c>
    </row>
    <row r="224" spans="1:22">
      <c r="A224" s="393" t="s">
        <v>852</v>
      </c>
      <c r="B224" s="436" t="s">
        <v>112</v>
      </c>
      <c r="C224" s="321">
        <f t="shared" si="154"/>
        <v>1895</v>
      </c>
      <c r="D224" s="427">
        <f t="shared" ref="D224:H224" si="158">SUM(D225:D228)</f>
        <v>0</v>
      </c>
      <c r="E224" s="427">
        <f t="shared" si="158"/>
        <v>0</v>
      </c>
      <c r="F224" s="427">
        <f t="shared" si="158"/>
        <v>0</v>
      </c>
      <c r="G224" s="427">
        <f t="shared" si="158"/>
        <v>0</v>
      </c>
      <c r="H224" s="427">
        <f t="shared" si="158"/>
        <v>1895</v>
      </c>
      <c r="I224" s="323">
        <f t="shared" si="152"/>
        <v>2694.49</v>
      </c>
      <c r="J224" s="427">
        <f t="shared" ref="J224:N224" si="159">SUM(J225:J228)</f>
        <v>0</v>
      </c>
      <c r="K224" s="427">
        <f t="shared" si="159"/>
        <v>0</v>
      </c>
      <c r="L224" s="427">
        <f t="shared" si="159"/>
        <v>389.5</v>
      </c>
      <c r="M224" s="427">
        <f t="shared" si="159"/>
        <v>0</v>
      </c>
      <c r="N224" s="427">
        <f t="shared" si="159"/>
        <v>2304.9899999999998</v>
      </c>
      <c r="O224" s="324">
        <f t="shared" si="147"/>
        <v>142.18944591029023</v>
      </c>
      <c r="P224" s="428">
        <f t="shared" si="153"/>
        <v>2694.49</v>
      </c>
      <c r="Q224" s="429">
        <f t="shared" ref="Q224:U224" si="160">SUM(Q225:Q228)</f>
        <v>0</v>
      </c>
      <c r="R224" s="429">
        <f t="shared" si="160"/>
        <v>0</v>
      </c>
      <c r="S224" s="429">
        <f t="shared" si="160"/>
        <v>389.5</v>
      </c>
      <c r="T224" s="429">
        <f t="shared" si="160"/>
        <v>0</v>
      </c>
      <c r="U224" s="429">
        <f t="shared" si="160"/>
        <v>2304.9899999999998</v>
      </c>
      <c r="V224" s="305">
        <f t="shared" si="127"/>
        <v>100</v>
      </c>
    </row>
    <row r="225" spans="1:22" ht="33.75">
      <c r="A225" s="393"/>
      <c r="B225" s="437" t="s">
        <v>853</v>
      </c>
      <c r="C225" s="321">
        <f t="shared" si="154"/>
        <v>400</v>
      </c>
      <c r="D225" s="431"/>
      <c r="E225" s="431"/>
      <c r="F225" s="418"/>
      <c r="G225" s="418"/>
      <c r="H225" s="322">
        <v>400</v>
      </c>
      <c r="I225" s="323">
        <f t="shared" si="152"/>
        <v>891.1</v>
      </c>
      <c r="J225" s="418"/>
      <c r="K225" s="418"/>
      <c r="L225" s="418">
        <v>389.5</v>
      </c>
      <c r="M225" s="418"/>
      <c r="N225" s="433">
        <v>501.6</v>
      </c>
      <c r="O225" s="324">
        <f t="shared" si="147"/>
        <v>222.77499999999998</v>
      </c>
      <c r="P225" s="432">
        <f t="shared" si="153"/>
        <v>891.1</v>
      </c>
      <c r="Q225" s="433"/>
      <c r="R225" s="433"/>
      <c r="S225" s="433">
        <v>389.5</v>
      </c>
      <c r="T225" s="433"/>
      <c r="U225" s="433">
        <v>501.6</v>
      </c>
      <c r="V225" s="305">
        <f t="shared" si="127"/>
        <v>100</v>
      </c>
    </row>
    <row r="226" spans="1:22">
      <c r="A226" s="393"/>
      <c r="B226" s="438" t="s">
        <v>854</v>
      </c>
      <c r="C226" s="321">
        <f t="shared" si="154"/>
        <v>750</v>
      </c>
      <c r="D226" s="431"/>
      <c r="E226" s="431"/>
      <c r="F226" s="418"/>
      <c r="G226" s="418"/>
      <c r="H226" s="322">
        <v>750</v>
      </c>
      <c r="I226" s="323">
        <f t="shared" si="152"/>
        <v>1640.73</v>
      </c>
      <c r="J226" s="418"/>
      <c r="K226" s="418"/>
      <c r="L226" s="418"/>
      <c r="M226" s="418"/>
      <c r="N226" s="433">
        <v>1640.73</v>
      </c>
      <c r="O226" s="324">
        <f t="shared" si="147"/>
        <v>218.76400000000001</v>
      </c>
      <c r="P226" s="432">
        <f t="shared" si="153"/>
        <v>1640.73</v>
      </c>
      <c r="Q226" s="433"/>
      <c r="R226" s="433"/>
      <c r="S226" s="433"/>
      <c r="T226" s="433"/>
      <c r="U226" s="433">
        <v>1640.73</v>
      </c>
      <c r="V226" s="305">
        <f t="shared" si="127"/>
        <v>100</v>
      </c>
    </row>
    <row r="227" spans="1:22">
      <c r="A227" s="393"/>
      <c r="B227" s="438" t="s">
        <v>855</v>
      </c>
      <c r="C227" s="321">
        <f t="shared" si="154"/>
        <v>295</v>
      </c>
      <c r="D227" s="431"/>
      <c r="E227" s="431"/>
      <c r="F227" s="418"/>
      <c r="G227" s="418"/>
      <c r="H227" s="322">
        <v>295</v>
      </c>
      <c r="I227" s="323">
        <f t="shared" si="152"/>
        <v>162.66</v>
      </c>
      <c r="J227" s="418"/>
      <c r="K227" s="418"/>
      <c r="L227" s="418"/>
      <c r="M227" s="418"/>
      <c r="N227" s="418">
        <v>162.66</v>
      </c>
      <c r="O227" s="324">
        <f t="shared" si="147"/>
        <v>55.138983050847457</v>
      </c>
      <c r="P227" s="432">
        <f t="shared" si="153"/>
        <v>162.66</v>
      </c>
      <c r="Q227" s="433"/>
      <c r="R227" s="433"/>
      <c r="S227" s="433"/>
      <c r="T227" s="433"/>
      <c r="U227" s="433">
        <v>162.66</v>
      </c>
      <c r="V227" s="305">
        <f t="shared" si="127"/>
        <v>100</v>
      </c>
    </row>
    <row r="228" spans="1:22" ht="22.5">
      <c r="A228" s="393"/>
      <c r="B228" s="439" t="s">
        <v>856</v>
      </c>
      <c r="C228" s="321">
        <f t="shared" si="154"/>
        <v>450</v>
      </c>
      <c r="D228" s="431"/>
      <c r="E228" s="431"/>
      <c r="F228" s="418"/>
      <c r="G228" s="418"/>
      <c r="H228" s="322">
        <v>450</v>
      </c>
      <c r="I228" s="323">
        <f t="shared" si="152"/>
        <v>0</v>
      </c>
      <c r="J228" s="418"/>
      <c r="K228" s="418"/>
      <c r="L228" s="418"/>
      <c r="M228" s="418"/>
      <c r="N228" s="418"/>
      <c r="O228" s="324">
        <f t="shared" si="147"/>
        <v>0</v>
      </c>
      <c r="P228" s="432">
        <f t="shared" si="153"/>
        <v>0</v>
      </c>
      <c r="Q228" s="433"/>
      <c r="R228" s="433"/>
      <c r="S228" s="433"/>
      <c r="T228" s="433"/>
      <c r="U228" s="433"/>
      <c r="V228" s="305" t="e">
        <f t="shared" si="127"/>
        <v>#DIV/0!</v>
      </c>
    </row>
    <row r="229" spans="1:22">
      <c r="A229" s="393" t="s">
        <v>857</v>
      </c>
      <c r="B229" s="440" t="s">
        <v>113</v>
      </c>
      <c r="C229" s="321">
        <f t="shared" si="154"/>
        <v>820</v>
      </c>
      <c r="D229" s="427">
        <f t="shared" ref="D229:H229" si="161">D230+D231</f>
        <v>0</v>
      </c>
      <c r="E229" s="427">
        <f t="shared" si="161"/>
        <v>0</v>
      </c>
      <c r="F229" s="427">
        <f t="shared" si="161"/>
        <v>0</v>
      </c>
      <c r="G229" s="427">
        <f t="shared" si="161"/>
        <v>0</v>
      </c>
      <c r="H229" s="427">
        <f t="shared" si="161"/>
        <v>820</v>
      </c>
      <c r="I229" s="323">
        <f t="shared" si="152"/>
        <v>1929.31</v>
      </c>
      <c r="J229" s="427">
        <f t="shared" ref="J229:N229" si="162">J230+J231</f>
        <v>0</v>
      </c>
      <c r="K229" s="427">
        <f t="shared" si="162"/>
        <v>0</v>
      </c>
      <c r="L229" s="427">
        <f t="shared" si="162"/>
        <v>0</v>
      </c>
      <c r="M229" s="427">
        <f t="shared" si="162"/>
        <v>0</v>
      </c>
      <c r="N229" s="427">
        <f t="shared" si="162"/>
        <v>1929.31</v>
      </c>
      <c r="O229" s="324">
        <f t="shared" si="147"/>
        <v>235.28170731707317</v>
      </c>
      <c r="P229" s="432">
        <f t="shared" si="153"/>
        <v>1929.31</v>
      </c>
      <c r="Q229" s="429">
        <f t="shared" ref="Q229:U229" si="163">Q230+Q231</f>
        <v>0</v>
      </c>
      <c r="R229" s="429">
        <f t="shared" si="163"/>
        <v>0</v>
      </c>
      <c r="S229" s="429">
        <f t="shared" si="163"/>
        <v>0</v>
      </c>
      <c r="T229" s="429">
        <f t="shared" si="163"/>
        <v>0</v>
      </c>
      <c r="U229" s="429">
        <f t="shared" si="163"/>
        <v>1929.31</v>
      </c>
      <c r="V229" s="305">
        <f t="shared" si="127"/>
        <v>100</v>
      </c>
    </row>
    <row r="230" spans="1:22">
      <c r="A230" s="402"/>
      <c r="B230" s="438" t="s">
        <v>858</v>
      </c>
      <c r="C230" s="321">
        <f t="shared" si="154"/>
        <v>270</v>
      </c>
      <c r="D230" s="431"/>
      <c r="E230" s="431"/>
      <c r="F230" s="418"/>
      <c r="G230" s="418"/>
      <c r="H230" s="441">
        <v>270</v>
      </c>
      <c r="I230" s="323">
        <f t="shared" si="152"/>
        <v>1929.31</v>
      </c>
      <c r="J230" s="418"/>
      <c r="K230" s="418"/>
      <c r="L230" s="418"/>
      <c r="M230" s="418"/>
      <c r="N230" s="418">
        <v>1929.31</v>
      </c>
      <c r="O230" s="324">
        <f t="shared" si="147"/>
        <v>714.55925925925931</v>
      </c>
      <c r="P230" s="432">
        <f t="shared" si="153"/>
        <v>1929.31</v>
      </c>
      <c r="Q230" s="433"/>
      <c r="R230" s="433"/>
      <c r="S230" s="433"/>
      <c r="T230" s="433"/>
      <c r="U230" s="433">
        <v>1929.31</v>
      </c>
      <c r="V230" s="305">
        <f t="shared" si="127"/>
        <v>100</v>
      </c>
    </row>
    <row r="231" spans="1:22">
      <c r="A231" s="402"/>
      <c r="B231" s="438" t="s">
        <v>859</v>
      </c>
      <c r="C231" s="321">
        <f t="shared" si="154"/>
        <v>550</v>
      </c>
      <c r="D231" s="431"/>
      <c r="E231" s="431"/>
      <c r="F231" s="418"/>
      <c r="G231" s="418"/>
      <c r="H231" s="441">
        <v>550</v>
      </c>
      <c r="I231" s="323">
        <f t="shared" si="152"/>
        <v>0</v>
      </c>
      <c r="J231" s="418"/>
      <c r="K231" s="418"/>
      <c r="L231" s="418"/>
      <c r="M231" s="418"/>
      <c r="N231" s="418"/>
      <c r="O231" s="324">
        <f t="shared" si="147"/>
        <v>0</v>
      </c>
      <c r="P231" s="432">
        <f t="shared" si="153"/>
        <v>0</v>
      </c>
      <c r="Q231" s="433"/>
      <c r="R231" s="433"/>
      <c r="S231" s="433"/>
      <c r="T231" s="433"/>
      <c r="U231" s="433"/>
      <c r="V231" s="305" t="e">
        <f t="shared" ref="V231:V294" si="164">SUM(P231/I231*100)</f>
        <v>#DIV/0!</v>
      </c>
    </row>
    <row r="232" spans="1:22" s="442" customFormat="1">
      <c r="A232" s="409">
        <v>13</v>
      </c>
      <c r="B232" s="334" t="s">
        <v>114</v>
      </c>
      <c r="C232" s="311">
        <f>C233+C239+C244</f>
        <v>2045</v>
      </c>
      <c r="D232" s="311">
        <f t="shared" ref="D232:U232" si="165">D233+D239+D244</f>
        <v>0</v>
      </c>
      <c r="E232" s="311">
        <f t="shared" si="165"/>
        <v>360</v>
      </c>
      <c r="F232" s="311">
        <f t="shared" si="165"/>
        <v>1000</v>
      </c>
      <c r="G232" s="311">
        <f t="shared" si="165"/>
        <v>485</v>
      </c>
      <c r="H232" s="311">
        <f t="shared" si="165"/>
        <v>200</v>
      </c>
      <c r="I232" s="311">
        <f t="shared" si="165"/>
        <v>1699</v>
      </c>
      <c r="J232" s="311">
        <f t="shared" si="165"/>
        <v>0</v>
      </c>
      <c r="K232" s="311">
        <f t="shared" si="165"/>
        <v>300</v>
      </c>
      <c r="L232" s="311">
        <f t="shared" si="165"/>
        <v>1049</v>
      </c>
      <c r="M232" s="311">
        <f t="shared" si="165"/>
        <v>350</v>
      </c>
      <c r="N232" s="311">
        <f t="shared" si="165"/>
        <v>0</v>
      </c>
      <c r="O232" s="308">
        <f t="shared" si="147"/>
        <v>83.080684596577015</v>
      </c>
      <c r="P232" s="311">
        <f t="shared" si="165"/>
        <v>1699</v>
      </c>
      <c r="Q232" s="311">
        <f t="shared" si="165"/>
        <v>0</v>
      </c>
      <c r="R232" s="311">
        <f t="shared" si="165"/>
        <v>300</v>
      </c>
      <c r="S232" s="311">
        <f t="shared" si="165"/>
        <v>1049</v>
      </c>
      <c r="T232" s="311">
        <f t="shared" si="165"/>
        <v>350</v>
      </c>
      <c r="U232" s="311">
        <f t="shared" si="165"/>
        <v>0</v>
      </c>
      <c r="V232" s="305">
        <f t="shared" si="164"/>
        <v>100</v>
      </c>
    </row>
    <row r="233" spans="1:22">
      <c r="A233" s="443" t="s">
        <v>860</v>
      </c>
      <c r="B233" s="444" t="s">
        <v>115</v>
      </c>
      <c r="C233" s="445">
        <f t="shared" ref="C233:N233" si="166">C234+C235+C236+C237+C238</f>
        <v>475</v>
      </c>
      <c r="D233" s="446">
        <f t="shared" si="166"/>
        <v>0</v>
      </c>
      <c r="E233" s="446">
        <f t="shared" si="166"/>
        <v>0</v>
      </c>
      <c r="F233" s="446">
        <f t="shared" si="166"/>
        <v>210</v>
      </c>
      <c r="G233" s="446">
        <f t="shared" si="166"/>
        <v>65</v>
      </c>
      <c r="H233" s="446">
        <f t="shared" si="166"/>
        <v>200</v>
      </c>
      <c r="I233" s="445">
        <f t="shared" si="166"/>
        <v>359</v>
      </c>
      <c r="J233" s="446">
        <f t="shared" si="166"/>
        <v>0</v>
      </c>
      <c r="K233" s="446">
        <f t="shared" si="166"/>
        <v>0</v>
      </c>
      <c r="L233" s="446">
        <f>L234+L235+L236+L237+L238</f>
        <v>359</v>
      </c>
      <c r="M233" s="446">
        <f t="shared" si="166"/>
        <v>0</v>
      </c>
      <c r="N233" s="446">
        <f t="shared" si="166"/>
        <v>0</v>
      </c>
      <c r="O233" s="324">
        <f t="shared" si="147"/>
        <v>75.578947368421055</v>
      </c>
      <c r="P233" s="445">
        <f t="shared" ref="P233:U233" si="167">P234+P235+P236+P237+P238</f>
        <v>359</v>
      </c>
      <c r="Q233" s="446">
        <f t="shared" si="167"/>
        <v>0</v>
      </c>
      <c r="R233" s="446">
        <f t="shared" si="167"/>
        <v>0</v>
      </c>
      <c r="S233" s="446">
        <f t="shared" si="167"/>
        <v>359</v>
      </c>
      <c r="T233" s="446">
        <f t="shared" si="167"/>
        <v>0</v>
      </c>
      <c r="U233" s="446">
        <f t="shared" si="167"/>
        <v>0</v>
      </c>
      <c r="V233" s="305">
        <f t="shared" si="164"/>
        <v>100</v>
      </c>
    </row>
    <row r="234" spans="1:22" ht="22.5">
      <c r="A234" s="447" t="s">
        <v>861</v>
      </c>
      <c r="B234" s="448" t="s">
        <v>862</v>
      </c>
      <c r="C234" s="449">
        <f>SUM(D234:H234)</f>
        <v>105</v>
      </c>
      <c r="D234" s="450"/>
      <c r="E234" s="450"/>
      <c r="F234" s="322">
        <v>105</v>
      </c>
      <c r="G234" s="322"/>
      <c r="H234" s="322"/>
      <c r="I234" s="449">
        <f>SUM(J234:N234)</f>
        <v>200</v>
      </c>
      <c r="J234" s="451"/>
      <c r="K234" s="451"/>
      <c r="L234" s="407">
        <v>200</v>
      </c>
      <c r="M234" s="407"/>
      <c r="N234" s="407"/>
      <c r="O234" s="324">
        <f t="shared" si="147"/>
        <v>190.47619047619045</v>
      </c>
      <c r="P234" s="449">
        <f>SUM(Q234:U234)</f>
        <v>200</v>
      </c>
      <c r="Q234" s="451"/>
      <c r="R234" s="451"/>
      <c r="S234" s="407">
        <v>200</v>
      </c>
      <c r="T234" s="407"/>
      <c r="U234" s="407"/>
      <c r="V234" s="305">
        <f t="shared" si="164"/>
        <v>100</v>
      </c>
    </row>
    <row r="235" spans="1:22" ht="22.5">
      <c r="A235" s="447" t="s">
        <v>863</v>
      </c>
      <c r="B235" s="448" t="s">
        <v>864</v>
      </c>
      <c r="C235" s="449">
        <f>SUM(D235:H235)</f>
        <v>110</v>
      </c>
      <c r="D235" s="450"/>
      <c r="E235" s="450"/>
      <c r="F235" s="322">
        <v>75</v>
      </c>
      <c r="G235" s="322">
        <v>15</v>
      </c>
      <c r="H235" s="322">
        <v>20</v>
      </c>
      <c r="I235" s="449">
        <f>SUM(J235:N235)</f>
        <v>110</v>
      </c>
      <c r="J235" s="451"/>
      <c r="K235" s="452"/>
      <c r="L235" s="407">
        <v>110</v>
      </c>
      <c r="M235" s="407"/>
      <c r="N235" s="407"/>
      <c r="O235" s="324">
        <f t="shared" si="147"/>
        <v>100</v>
      </c>
      <c r="P235" s="449">
        <f>SUM(Q235:U235)</f>
        <v>110</v>
      </c>
      <c r="Q235" s="451"/>
      <c r="R235" s="452"/>
      <c r="S235" s="407">
        <v>110</v>
      </c>
      <c r="T235" s="407"/>
      <c r="U235" s="407"/>
      <c r="V235" s="305">
        <f t="shared" si="164"/>
        <v>100</v>
      </c>
    </row>
    <row r="236" spans="1:22" ht="22.5">
      <c r="A236" s="447" t="s">
        <v>865</v>
      </c>
      <c r="B236" s="448" t="s">
        <v>866</v>
      </c>
      <c r="C236" s="449">
        <f>SUM(D236:H236)</f>
        <v>100</v>
      </c>
      <c r="D236" s="450"/>
      <c r="E236" s="450"/>
      <c r="F236" s="322"/>
      <c r="G236" s="322"/>
      <c r="H236" s="322">
        <v>100</v>
      </c>
      <c r="I236" s="449">
        <f>SUM(J236:N236)</f>
        <v>0</v>
      </c>
      <c r="J236" s="451"/>
      <c r="K236" s="451"/>
      <c r="L236" s="407"/>
      <c r="M236" s="407"/>
      <c r="N236" s="407"/>
      <c r="O236" s="324">
        <f t="shared" si="147"/>
        <v>0</v>
      </c>
      <c r="P236" s="449">
        <f>SUM(Q236:U236)</f>
        <v>0</v>
      </c>
      <c r="Q236" s="451"/>
      <c r="R236" s="451"/>
      <c r="S236" s="407"/>
      <c r="T236" s="407"/>
      <c r="U236" s="407"/>
      <c r="V236" s="305" t="e">
        <f t="shared" si="164"/>
        <v>#DIV/0!</v>
      </c>
    </row>
    <row r="237" spans="1:22">
      <c r="A237" s="447" t="s">
        <v>867</v>
      </c>
      <c r="B237" s="448" t="s">
        <v>868</v>
      </c>
      <c r="C237" s="449">
        <f>SUM(D237:H237)</f>
        <v>0</v>
      </c>
      <c r="D237" s="450"/>
      <c r="E237" s="450"/>
      <c r="F237" s="322">
        <v>0</v>
      </c>
      <c r="G237" s="322"/>
      <c r="H237" s="322"/>
      <c r="I237" s="449">
        <f>SUM(J237:N237)</f>
        <v>0</v>
      </c>
      <c r="J237" s="451"/>
      <c r="K237" s="451"/>
      <c r="L237" s="407"/>
      <c r="M237" s="407"/>
      <c r="N237" s="407"/>
      <c r="O237" s="324" t="e">
        <f t="shared" si="147"/>
        <v>#DIV/0!</v>
      </c>
      <c r="P237" s="449">
        <f>SUM(Q237:U237)</f>
        <v>0</v>
      </c>
      <c r="Q237" s="451"/>
      <c r="R237" s="451"/>
      <c r="S237" s="407"/>
      <c r="T237" s="407"/>
      <c r="U237" s="407"/>
      <c r="V237" s="305" t="e">
        <f t="shared" si="164"/>
        <v>#DIV/0!</v>
      </c>
    </row>
    <row r="238" spans="1:22" ht="33.75">
      <c r="A238" s="447" t="s">
        <v>869</v>
      </c>
      <c r="B238" s="448" t="s">
        <v>870</v>
      </c>
      <c r="C238" s="449">
        <f>SUM(D238:H238)</f>
        <v>160</v>
      </c>
      <c r="D238" s="450"/>
      <c r="E238" s="450"/>
      <c r="F238" s="322">
        <v>30</v>
      </c>
      <c r="G238" s="322">
        <v>50</v>
      </c>
      <c r="H238" s="322">
        <v>80</v>
      </c>
      <c r="I238" s="449">
        <f>SUM(J238:N238)</f>
        <v>49</v>
      </c>
      <c r="J238" s="451"/>
      <c r="K238" s="451"/>
      <c r="L238" s="407">
        <v>49</v>
      </c>
      <c r="M238" s="407"/>
      <c r="N238" s="407"/>
      <c r="O238" s="324">
        <f t="shared" si="147"/>
        <v>30.625000000000004</v>
      </c>
      <c r="P238" s="449">
        <f>SUM(Q238:U238)</f>
        <v>49</v>
      </c>
      <c r="Q238" s="451"/>
      <c r="R238" s="451"/>
      <c r="S238" s="407">
        <v>49</v>
      </c>
      <c r="T238" s="407"/>
      <c r="U238" s="407"/>
      <c r="V238" s="305">
        <f t="shared" si="164"/>
        <v>100</v>
      </c>
    </row>
    <row r="239" spans="1:22">
      <c r="A239" s="443" t="s">
        <v>871</v>
      </c>
      <c r="B239" s="444" t="s">
        <v>116</v>
      </c>
      <c r="C239" s="445">
        <f t="shared" ref="C239:N239" si="168">C240+C241+C243+C242</f>
        <v>370</v>
      </c>
      <c r="D239" s="446">
        <f t="shared" si="168"/>
        <v>0</v>
      </c>
      <c r="E239" s="446">
        <f t="shared" si="168"/>
        <v>0</v>
      </c>
      <c r="F239" s="446">
        <f t="shared" si="168"/>
        <v>370</v>
      </c>
      <c r="G239" s="446">
        <f t="shared" si="168"/>
        <v>0</v>
      </c>
      <c r="H239" s="446">
        <f t="shared" si="168"/>
        <v>0</v>
      </c>
      <c r="I239" s="445">
        <f t="shared" si="168"/>
        <v>340</v>
      </c>
      <c r="J239" s="446">
        <f t="shared" si="168"/>
        <v>0</v>
      </c>
      <c r="K239" s="446">
        <f t="shared" si="168"/>
        <v>0</v>
      </c>
      <c r="L239" s="446">
        <f t="shared" si="168"/>
        <v>340</v>
      </c>
      <c r="M239" s="446">
        <f t="shared" si="168"/>
        <v>0</v>
      </c>
      <c r="N239" s="446">
        <f t="shared" si="168"/>
        <v>0</v>
      </c>
      <c r="O239" s="324">
        <f t="shared" si="147"/>
        <v>91.891891891891902</v>
      </c>
      <c r="P239" s="445">
        <f t="shared" ref="P239:U239" si="169">P240+P241+P243+P242</f>
        <v>340</v>
      </c>
      <c r="Q239" s="446">
        <f t="shared" si="169"/>
        <v>0</v>
      </c>
      <c r="R239" s="446">
        <f t="shared" si="169"/>
        <v>0</v>
      </c>
      <c r="S239" s="446">
        <f t="shared" si="169"/>
        <v>340</v>
      </c>
      <c r="T239" s="446">
        <f t="shared" si="169"/>
        <v>0</v>
      </c>
      <c r="U239" s="446">
        <f t="shared" si="169"/>
        <v>0</v>
      </c>
      <c r="V239" s="305">
        <f t="shared" si="164"/>
        <v>100</v>
      </c>
    </row>
    <row r="240" spans="1:22">
      <c r="A240" s="447" t="s">
        <v>872</v>
      </c>
      <c r="B240" s="448" t="s">
        <v>873</v>
      </c>
      <c r="C240" s="449">
        <f>SUM(D240:H240)</f>
        <v>0</v>
      </c>
      <c r="D240" s="412"/>
      <c r="E240" s="412"/>
      <c r="F240" s="412"/>
      <c r="G240" s="412"/>
      <c r="H240" s="412"/>
      <c r="I240" s="449">
        <f>SUM(J240:N240)</f>
        <v>0</v>
      </c>
      <c r="J240" s="412"/>
      <c r="K240" s="412"/>
      <c r="L240" s="412"/>
      <c r="M240" s="412"/>
      <c r="N240" s="412"/>
      <c r="O240" s="324" t="e">
        <f t="shared" si="147"/>
        <v>#DIV/0!</v>
      </c>
      <c r="P240" s="449">
        <f>SUM(Q240:U240)</f>
        <v>0</v>
      </c>
      <c r="Q240" s="412"/>
      <c r="R240" s="412"/>
      <c r="S240" s="412"/>
      <c r="T240" s="412"/>
      <c r="U240" s="412"/>
      <c r="V240" s="305" t="e">
        <f t="shared" si="164"/>
        <v>#DIV/0!</v>
      </c>
    </row>
    <row r="241" spans="1:22">
      <c r="A241" s="447" t="s">
        <v>874</v>
      </c>
      <c r="B241" s="448" t="s">
        <v>875</v>
      </c>
      <c r="C241" s="449">
        <f>SUM(D241:H241)</f>
        <v>300</v>
      </c>
      <c r="D241" s="412"/>
      <c r="E241" s="412"/>
      <c r="F241" s="412">
        <v>300</v>
      </c>
      <c r="G241" s="412"/>
      <c r="H241" s="412"/>
      <c r="I241" s="449">
        <f>SUM(J241:N241)</f>
        <v>300</v>
      </c>
      <c r="J241" s="412"/>
      <c r="K241" s="412"/>
      <c r="L241" s="412">
        <v>300</v>
      </c>
      <c r="M241" s="412"/>
      <c r="N241" s="412"/>
      <c r="O241" s="324">
        <f t="shared" si="147"/>
        <v>100</v>
      </c>
      <c r="P241" s="449">
        <f>SUM(Q241:U241)</f>
        <v>300</v>
      </c>
      <c r="Q241" s="412"/>
      <c r="R241" s="412"/>
      <c r="S241" s="412">
        <v>300</v>
      </c>
      <c r="T241" s="412"/>
      <c r="U241" s="412"/>
      <c r="V241" s="305">
        <f t="shared" si="164"/>
        <v>100</v>
      </c>
    </row>
    <row r="242" spans="1:22">
      <c r="A242" s="453" t="s">
        <v>876</v>
      </c>
      <c r="B242" s="454" t="s">
        <v>877</v>
      </c>
      <c r="C242" s="449">
        <f>SUM(D242:H242)</f>
        <v>0</v>
      </c>
      <c r="D242" s="412"/>
      <c r="E242" s="412"/>
      <c r="F242" s="412"/>
      <c r="G242" s="412"/>
      <c r="H242" s="412"/>
      <c r="I242" s="449"/>
      <c r="J242" s="412"/>
      <c r="K242" s="412"/>
      <c r="L242" s="412"/>
      <c r="M242" s="412"/>
      <c r="N242" s="412"/>
      <c r="O242" s="324" t="e">
        <f t="shared" si="147"/>
        <v>#DIV/0!</v>
      </c>
      <c r="P242" s="449"/>
      <c r="Q242" s="412"/>
      <c r="R242" s="412"/>
      <c r="S242" s="412"/>
      <c r="T242" s="412"/>
      <c r="U242" s="412"/>
      <c r="V242" s="305" t="e">
        <f t="shared" si="164"/>
        <v>#DIV/0!</v>
      </c>
    </row>
    <row r="243" spans="1:22" ht="33.75">
      <c r="A243" s="447" t="s">
        <v>878</v>
      </c>
      <c r="B243" s="448" t="s">
        <v>879</v>
      </c>
      <c r="C243" s="449">
        <f>SUM(D243:H243)</f>
        <v>70</v>
      </c>
      <c r="D243" s="412"/>
      <c r="E243" s="412"/>
      <c r="F243" s="412">
        <v>70</v>
      </c>
      <c r="G243" s="412"/>
      <c r="H243" s="412"/>
      <c r="I243" s="449">
        <f>SUM(J243:N243)</f>
        <v>40</v>
      </c>
      <c r="J243" s="412"/>
      <c r="K243" s="412"/>
      <c r="L243" s="412">
        <v>40</v>
      </c>
      <c r="M243" s="412"/>
      <c r="N243" s="412"/>
      <c r="O243" s="324">
        <f t="shared" si="147"/>
        <v>57.142857142857139</v>
      </c>
      <c r="P243" s="449">
        <f>SUM(Q243:U243)</f>
        <v>40</v>
      </c>
      <c r="Q243" s="412"/>
      <c r="R243" s="412"/>
      <c r="S243" s="412">
        <v>40</v>
      </c>
      <c r="T243" s="412"/>
      <c r="U243" s="412"/>
      <c r="V243" s="305">
        <f t="shared" si="164"/>
        <v>100</v>
      </c>
    </row>
    <row r="244" spans="1:22">
      <c r="A244" s="443" t="s">
        <v>880</v>
      </c>
      <c r="B244" s="444" t="s">
        <v>117</v>
      </c>
      <c r="C244" s="445">
        <f t="shared" ref="C244:N244" si="170">C245</f>
        <v>1200</v>
      </c>
      <c r="D244" s="446">
        <f t="shared" si="170"/>
        <v>0</v>
      </c>
      <c r="E244" s="446">
        <f t="shared" si="170"/>
        <v>360</v>
      </c>
      <c r="F244" s="446">
        <f t="shared" si="170"/>
        <v>420</v>
      </c>
      <c r="G244" s="446">
        <f t="shared" si="170"/>
        <v>420</v>
      </c>
      <c r="H244" s="446">
        <f t="shared" si="170"/>
        <v>0</v>
      </c>
      <c r="I244" s="445">
        <f t="shared" si="170"/>
        <v>1000</v>
      </c>
      <c r="J244" s="446">
        <f t="shared" si="170"/>
        <v>0</v>
      </c>
      <c r="K244" s="446">
        <f t="shared" si="170"/>
        <v>300</v>
      </c>
      <c r="L244" s="446">
        <f t="shared" si="170"/>
        <v>350</v>
      </c>
      <c r="M244" s="446">
        <f t="shared" si="170"/>
        <v>350</v>
      </c>
      <c r="N244" s="446">
        <f t="shared" si="170"/>
        <v>0</v>
      </c>
      <c r="O244" s="324">
        <f t="shared" si="147"/>
        <v>83.333333333333343</v>
      </c>
      <c r="P244" s="445">
        <f t="shared" ref="P244:U244" si="171">P245</f>
        <v>1000</v>
      </c>
      <c r="Q244" s="446">
        <f t="shared" si="171"/>
        <v>0</v>
      </c>
      <c r="R244" s="446">
        <f t="shared" si="171"/>
        <v>300</v>
      </c>
      <c r="S244" s="446">
        <f t="shared" si="171"/>
        <v>350</v>
      </c>
      <c r="T244" s="446">
        <f t="shared" si="171"/>
        <v>350</v>
      </c>
      <c r="U244" s="446">
        <f t="shared" si="171"/>
        <v>0</v>
      </c>
      <c r="V244" s="305">
        <f t="shared" si="164"/>
        <v>100</v>
      </c>
    </row>
    <row r="245" spans="1:22" ht="22.5">
      <c r="A245" s="447" t="s">
        <v>881</v>
      </c>
      <c r="B245" s="448" t="s">
        <v>882</v>
      </c>
      <c r="C245" s="449">
        <f>SUM(D245:H245)</f>
        <v>1200</v>
      </c>
      <c r="D245" s="450"/>
      <c r="E245" s="450">
        <v>360</v>
      </c>
      <c r="F245" s="417">
        <v>420</v>
      </c>
      <c r="G245" s="417">
        <v>420</v>
      </c>
      <c r="H245" s="417"/>
      <c r="I245" s="449">
        <f>SUM(J245:N245)</f>
        <v>1000</v>
      </c>
      <c r="J245" s="451"/>
      <c r="K245" s="451">
        <v>300</v>
      </c>
      <c r="L245" s="418">
        <v>350</v>
      </c>
      <c r="M245" s="418">
        <v>350</v>
      </c>
      <c r="N245" s="418"/>
      <c r="O245" s="324">
        <f t="shared" si="147"/>
        <v>83.333333333333343</v>
      </c>
      <c r="P245" s="449">
        <f>SUM(Q245:U245)</f>
        <v>1000</v>
      </c>
      <c r="Q245" s="451"/>
      <c r="R245" s="451">
        <v>300</v>
      </c>
      <c r="S245" s="418">
        <v>350</v>
      </c>
      <c r="T245" s="418">
        <v>350</v>
      </c>
      <c r="U245" s="418"/>
      <c r="V245" s="305">
        <f t="shared" si="164"/>
        <v>100</v>
      </c>
    </row>
    <row r="246" spans="1:22" ht="21">
      <c r="A246" s="378">
        <v>14</v>
      </c>
      <c r="B246" s="379" t="s">
        <v>118</v>
      </c>
      <c r="C246" s="400">
        <f>C247+C249+C250+C251</f>
        <v>246.9</v>
      </c>
      <c r="D246" s="400">
        <f t="shared" ref="D246:N246" si="172">D247+D249+D250+D251</f>
        <v>0</v>
      </c>
      <c r="E246" s="400">
        <f t="shared" si="172"/>
        <v>0</v>
      </c>
      <c r="F246" s="400">
        <f t="shared" si="172"/>
        <v>246.9</v>
      </c>
      <c r="G246" s="400">
        <f t="shared" si="172"/>
        <v>0</v>
      </c>
      <c r="H246" s="400">
        <f t="shared" si="172"/>
        <v>0</v>
      </c>
      <c r="I246" s="400">
        <f>SUM(I247:I252)</f>
        <v>569.76900000000001</v>
      </c>
      <c r="J246" s="400">
        <f t="shared" si="172"/>
        <v>0</v>
      </c>
      <c r="K246" s="400">
        <f>SUM(K247:K252)</f>
        <v>323.48200000000003</v>
      </c>
      <c r="L246" s="400">
        <f>SUM(L247:L252)</f>
        <v>246.28699999999998</v>
      </c>
      <c r="M246" s="400">
        <f t="shared" si="172"/>
        <v>0</v>
      </c>
      <c r="N246" s="400">
        <f t="shared" si="172"/>
        <v>0</v>
      </c>
      <c r="O246" s="308">
        <f t="shared" si="147"/>
        <v>230.76913730255166</v>
      </c>
      <c r="P246" s="400">
        <f>SUM(P247:P252)</f>
        <v>394.26499999999999</v>
      </c>
      <c r="Q246" s="400">
        <f t="shared" ref="Q246:U246" si="173">Q247+Q249+Q250+Q251</f>
        <v>0</v>
      </c>
      <c r="R246" s="400">
        <f>SUM(R247:R252)</f>
        <v>147.97999999999999</v>
      </c>
      <c r="S246" s="400">
        <f>SUM(S247:S252)</f>
        <v>246.285</v>
      </c>
      <c r="T246" s="400">
        <f t="shared" si="173"/>
        <v>0</v>
      </c>
      <c r="U246" s="400">
        <f t="shared" si="173"/>
        <v>0</v>
      </c>
      <c r="V246" s="305">
        <f t="shared" si="164"/>
        <v>69.197341378699079</v>
      </c>
    </row>
    <row r="247" spans="1:22" s="325" customFormat="1">
      <c r="A247" s="443" t="s">
        <v>883</v>
      </c>
      <c r="B247" s="455" t="s">
        <v>119</v>
      </c>
      <c r="C247" s="395">
        <f>SUM(D247:H247)</f>
        <v>100</v>
      </c>
      <c r="D247" s="288">
        <f>D248</f>
        <v>0</v>
      </c>
      <c r="E247" s="288">
        <f>E248</f>
        <v>0</v>
      </c>
      <c r="F247" s="288">
        <f>F248</f>
        <v>100</v>
      </c>
      <c r="G247" s="288">
        <f>G248</f>
        <v>0</v>
      </c>
      <c r="H247" s="288">
        <f>H248</f>
        <v>0</v>
      </c>
      <c r="I247" s="395">
        <f t="shared" ref="I247:I252" si="174">SUM(J247:N247)</f>
        <v>0</v>
      </c>
      <c r="J247" s="288">
        <f>J248</f>
        <v>0</v>
      </c>
      <c r="K247" s="288">
        <f>K248</f>
        <v>0</v>
      </c>
      <c r="L247" s="288">
        <f>L248</f>
        <v>0</v>
      </c>
      <c r="M247" s="288">
        <f>M248</f>
        <v>0</v>
      </c>
      <c r="N247" s="288">
        <f>N248</f>
        <v>0</v>
      </c>
      <c r="O247" s="324">
        <f t="shared" si="147"/>
        <v>0</v>
      </c>
      <c r="P247" s="395">
        <f t="shared" ref="P247:P252" si="175">SUM(Q247:U247)</f>
        <v>0</v>
      </c>
      <c r="Q247" s="288">
        <f>Q248</f>
        <v>0</v>
      </c>
      <c r="R247" s="288">
        <f>R248</f>
        <v>0</v>
      </c>
      <c r="S247" s="288">
        <f>S248</f>
        <v>0</v>
      </c>
      <c r="T247" s="288">
        <f>T248</f>
        <v>0</v>
      </c>
      <c r="U247" s="288">
        <f>U248</f>
        <v>0</v>
      </c>
      <c r="V247" s="305" t="e">
        <f t="shared" si="164"/>
        <v>#DIV/0!</v>
      </c>
    </row>
    <row r="248" spans="1:22" s="325" customFormat="1">
      <c r="A248" s="456"/>
      <c r="B248" s="457" t="s">
        <v>358</v>
      </c>
      <c r="C248" s="395">
        <f>SUM(D248:H248)</f>
        <v>100</v>
      </c>
      <c r="D248" s="289"/>
      <c r="E248" s="289"/>
      <c r="F248" s="289">
        <v>100</v>
      </c>
      <c r="G248" s="289"/>
      <c r="H248" s="289"/>
      <c r="I248" s="395">
        <f t="shared" si="174"/>
        <v>0</v>
      </c>
      <c r="J248" s="395"/>
      <c r="K248" s="395"/>
      <c r="L248" s="289"/>
      <c r="M248" s="289"/>
      <c r="N248" s="289"/>
      <c r="O248" s="324">
        <f t="shared" si="147"/>
        <v>0</v>
      </c>
      <c r="P248" s="395">
        <f t="shared" si="175"/>
        <v>0</v>
      </c>
      <c r="Q248" s="395"/>
      <c r="R248" s="395"/>
      <c r="S248" s="289"/>
      <c r="T248" s="289"/>
      <c r="U248" s="289"/>
      <c r="V248" s="305" t="e">
        <f t="shared" si="164"/>
        <v>#DIV/0!</v>
      </c>
    </row>
    <row r="249" spans="1:22" s="325" customFormat="1">
      <c r="A249" s="443" t="s">
        <v>884</v>
      </c>
      <c r="B249" s="455" t="s">
        <v>120</v>
      </c>
      <c r="C249" s="395">
        <f>SUM(D249:H249)</f>
        <v>61</v>
      </c>
      <c r="D249" s="289"/>
      <c r="E249" s="289"/>
      <c r="F249" s="289">
        <v>61</v>
      </c>
      <c r="G249" s="289"/>
      <c r="H249" s="289"/>
      <c r="I249" s="395">
        <f t="shared" si="174"/>
        <v>94.042000000000002</v>
      </c>
      <c r="J249" s="395"/>
      <c r="K249" s="395"/>
      <c r="L249" s="289">
        <v>94.042000000000002</v>
      </c>
      <c r="M249" s="289"/>
      <c r="N249" s="289"/>
      <c r="O249" s="324"/>
      <c r="P249" s="395">
        <f t="shared" si="175"/>
        <v>94.04</v>
      </c>
      <c r="Q249" s="395"/>
      <c r="R249" s="395"/>
      <c r="S249" s="289">
        <v>94.04</v>
      </c>
      <c r="T249" s="289"/>
      <c r="U249" s="289"/>
      <c r="V249" s="305">
        <f t="shared" si="164"/>
        <v>99.997873290657367</v>
      </c>
    </row>
    <row r="250" spans="1:22" s="325" customFormat="1">
      <c r="A250" s="443" t="s">
        <v>885</v>
      </c>
      <c r="B250" s="455" t="s">
        <v>121</v>
      </c>
      <c r="C250" s="395">
        <f>SUM(D250:H250)</f>
        <v>20</v>
      </c>
      <c r="D250" s="289"/>
      <c r="E250" s="289"/>
      <c r="F250" s="289">
        <v>20</v>
      </c>
      <c r="G250" s="289"/>
      <c r="H250" s="289"/>
      <c r="I250" s="395">
        <f t="shared" si="174"/>
        <v>48.3</v>
      </c>
      <c r="J250" s="395"/>
      <c r="K250" s="395"/>
      <c r="L250" s="289">
        <v>48.3</v>
      </c>
      <c r="M250" s="289"/>
      <c r="N250" s="289"/>
      <c r="O250" s="324">
        <f t="shared" si="147"/>
        <v>241.5</v>
      </c>
      <c r="P250" s="395">
        <f t="shared" si="175"/>
        <v>48.3</v>
      </c>
      <c r="Q250" s="395"/>
      <c r="R250" s="395"/>
      <c r="S250" s="289">
        <v>48.3</v>
      </c>
      <c r="T250" s="289"/>
      <c r="U250" s="289"/>
      <c r="V250" s="305">
        <f t="shared" si="164"/>
        <v>100</v>
      </c>
    </row>
    <row r="251" spans="1:22" s="325" customFormat="1">
      <c r="A251" s="443" t="s">
        <v>886</v>
      </c>
      <c r="B251" s="455" t="s">
        <v>122</v>
      </c>
      <c r="C251" s="395">
        <f>SUM(D251:H251)</f>
        <v>65.900000000000006</v>
      </c>
      <c r="D251" s="289"/>
      <c r="E251" s="289"/>
      <c r="F251" s="289">
        <v>65.900000000000006</v>
      </c>
      <c r="G251" s="289"/>
      <c r="H251" s="289"/>
      <c r="I251" s="395">
        <f t="shared" si="174"/>
        <v>58.738</v>
      </c>
      <c r="J251" s="395"/>
      <c r="K251" s="395"/>
      <c r="L251" s="289">
        <v>58.738</v>
      </c>
      <c r="M251" s="289"/>
      <c r="N251" s="289"/>
      <c r="O251" s="324">
        <f t="shared" si="147"/>
        <v>89.132018209408187</v>
      </c>
      <c r="P251" s="395">
        <f t="shared" si="175"/>
        <v>58.738</v>
      </c>
      <c r="Q251" s="395"/>
      <c r="R251" s="395"/>
      <c r="S251" s="289">
        <v>58.738</v>
      </c>
      <c r="T251" s="289"/>
      <c r="U251" s="289"/>
      <c r="V251" s="305">
        <f t="shared" si="164"/>
        <v>100</v>
      </c>
    </row>
    <row r="252" spans="1:22" s="325" customFormat="1">
      <c r="A252" s="443"/>
      <c r="B252" s="455"/>
      <c r="C252" s="458"/>
      <c r="D252" s="459"/>
      <c r="E252" s="459"/>
      <c r="F252" s="459"/>
      <c r="G252" s="459"/>
      <c r="H252" s="459"/>
      <c r="I252" s="458">
        <f t="shared" si="174"/>
        <v>368.68900000000002</v>
      </c>
      <c r="J252" s="458"/>
      <c r="K252" s="458">
        <v>323.48200000000003</v>
      </c>
      <c r="L252" s="459">
        <v>45.207000000000001</v>
      </c>
      <c r="M252" s="459"/>
      <c r="N252" s="459"/>
      <c r="O252" s="324"/>
      <c r="P252" s="458">
        <f t="shared" si="175"/>
        <v>193.18699999999998</v>
      </c>
      <c r="Q252" s="458"/>
      <c r="R252" s="458">
        <v>147.97999999999999</v>
      </c>
      <c r="S252" s="459">
        <v>45.207000000000001</v>
      </c>
      <c r="T252" s="459"/>
      <c r="U252" s="459"/>
      <c r="V252" s="305">
        <f t="shared" si="164"/>
        <v>52.398362847820245</v>
      </c>
    </row>
    <row r="253" spans="1:22">
      <c r="A253" s="333">
        <v>15</v>
      </c>
      <c r="B253" s="334" t="s">
        <v>124</v>
      </c>
      <c r="C253" s="311">
        <f>C254+C257+C262+C268+C275</f>
        <v>14895</v>
      </c>
      <c r="D253" s="311">
        <f t="shared" ref="D253:N253" si="176">D254+D257+D262+D268+D275</f>
        <v>0</v>
      </c>
      <c r="E253" s="311">
        <f t="shared" si="176"/>
        <v>14000</v>
      </c>
      <c r="F253" s="311">
        <f>F254+F257+F262+F268+F275</f>
        <v>895</v>
      </c>
      <c r="G253" s="311">
        <f t="shared" si="176"/>
        <v>0</v>
      </c>
      <c r="H253" s="311">
        <f t="shared" si="176"/>
        <v>0</v>
      </c>
      <c r="I253" s="311">
        <f>I254+I257+I262+I268+I275</f>
        <v>1080.0029999999999</v>
      </c>
      <c r="J253" s="311">
        <f t="shared" si="176"/>
        <v>0</v>
      </c>
      <c r="K253" s="311">
        <f t="shared" si="176"/>
        <v>0</v>
      </c>
      <c r="L253" s="311">
        <f>L254+L257+L262+L268+L275</f>
        <v>1080.0029999999999</v>
      </c>
      <c r="M253" s="311">
        <f t="shared" si="176"/>
        <v>0</v>
      </c>
      <c r="N253" s="311">
        <f t="shared" si="176"/>
        <v>0</v>
      </c>
      <c r="O253" s="308">
        <f>(I253/C253)*100</f>
        <v>7.250775427995972</v>
      </c>
      <c r="P253" s="311">
        <f>P254+P257+P262+P268+P275</f>
        <v>1080.0029999999999</v>
      </c>
      <c r="Q253" s="311">
        <f t="shared" ref="Q253:R253" si="177">Q254+Q257+Q262+Q268+Q275</f>
        <v>0</v>
      </c>
      <c r="R253" s="311">
        <f t="shared" si="177"/>
        <v>0</v>
      </c>
      <c r="S253" s="311">
        <f>S254+S257+S262+S268+S275</f>
        <v>1080.0029999999999</v>
      </c>
      <c r="T253" s="311">
        <f t="shared" ref="T253:U253" si="178">T254+T257+T262+T268+T275</f>
        <v>0</v>
      </c>
      <c r="U253" s="311">
        <f t="shared" si="178"/>
        <v>0</v>
      </c>
      <c r="V253" s="305">
        <f t="shared" si="164"/>
        <v>100</v>
      </c>
    </row>
    <row r="254" spans="1:22">
      <c r="A254" s="393" t="s">
        <v>887</v>
      </c>
      <c r="B254" s="394" t="s">
        <v>125</v>
      </c>
      <c r="C254" s="460">
        <f t="shared" ref="C254:N254" si="179">SUM(C255:C256)</f>
        <v>220</v>
      </c>
      <c r="D254" s="461">
        <f t="shared" si="179"/>
        <v>0</v>
      </c>
      <c r="E254" s="461">
        <f t="shared" si="179"/>
        <v>0</v>
      </c>
      <c r="F254" s="462">
        <f>SUM(F255:F256)</f>
        <v>220</v>
      </c>
      <c r="G254" s="461">
        <f t="shared" si="179"/>
        <v>0</v>
      </c>
      <c r="H254" s="461">
        <f t="shared" si="179"/>
        <v>0</v>
      </c>
      <c r="I254" s="460">
        <f t="shared" si="179"/>
        <v>309.726</v>
      </c>
      <c r="J254" s="461">
        <f t="shared" si="179"/>
        <v>0</v>
      </c>
      <c r="K254" s="461">
        <f t="shared" si="179"/>
        <v>0</v>
      </c>
      <c r="L254" s="462">
        <f t="shared" si="179"/>
        <v>309.726</v>
      </c>
      <c r="M254" s="461">
        <f t="shared" si="179"/>
        <v>0</v>
      </c>
      <c r="N254" s="461">
        <f t="shared" si="179"/>
        <v>0</v>
      </c>
      <c r="O254" s="324">
        <f t="shared" si="147"/>
        <v>140.78454545454545</v>
      </c>
      <c r="P254" s="460">
        <f t="shared" ref="P254:U254" si="180">SUM(P255:P256)</f>
        <v>309.726</v>
      </c>
      <c r="Q254" s="461">
        <f t="shared" si="180"/>
        <v>0</v>
      </c>
      <c r="R254" s="461">
        <f t="shared" si="180"/>
        <v>0</v>
      </c>
      <c r="S254" s="462">
        <f t="shared" si="180"/>
        <v>309.726</v>
      </c>
      <c r="T254" s="461">
        <f t="shared" si="180"/>
        <v>0</v>
      </c>
      <c r="U254" s="461">
        <f t="shared" si="180"/>
        <v>0</v>
      </c>
      <c r="V254" s="305">
        <f t="shared" si="164"/>
        <v>100</v>
      </c>
    </row>
    <row r="255" spans="1:22" ht="12.75">
      <c r="A255" s="402"/>
      <c r="B255" s="463" t="s">
        <v>888</v>
      </c>
      <c r="C255" s="353">
        <f>SUM(D255:H255)</f>
        <v>20</v>
      </c>
      <c r="D255" s="450"/>
      <c r="E255" s="450"/>
      <c r="F255" s="417">
        <v>20</v>
      </c>
      <c r="G255" s="417"/>
      <c r="H255" s="417"/>
      <c r="I255" s="353">
        <f>SUM(J255:N255)</f>
        <v>9.7260000000000009</v>
      </c>
      <c r="J255" s="450"/>
      <c r="K255" s="450"/>
      <c r="L255" s="292">
        <v>9.7260000000000009</v>
      </c>
      <c r="M255" s="417"/>
      <c r="N255" s="417"/>
      <c r="O255" s="324">
        <f t="shared" si="147"/>
        <v>48.63000000000001</v>
      </c>
      <c r="P255" s="353">
        <f>SUM(Q255:U255)</f>
        <v>9.7260000000000009</v>
      </c>
      <c r="Q255" s="450"/>
      <c r="R255" s="450"/>
      <c r="S255" s="292">
        <v>9.7260000000000009</v>
      </c>
      <c r="T255" s="417"/>
      <c r="U255" s="417"/>
      <c r="V255" s="305">
        <f t="shared" si="164"/>
        <v>100</v>
      </c>
    </row>
    <row r="256" spans="1:22" ht="12.75">
      <c r="A256" s="402"/>
      <c r="B256" s="464" t="s">
        <v>889</v>
      </c>
      <c r="C256" s="353">
        <f>SUM(D256:H256)</f>
        <v>200</v>
      </c>
      <c r="D256" s="450"/>
      <c r="E256" s="450"/>
      <c r="F256" s="417">
        <v>200</v>
      </c>
      <c r="G256" s="417"/>
      <c r="H256" s="417"/>
      <c r="I256" s="353">
        <f>SUM(J256:N256)</f>
        <v>300</v>
      </c>
      <c r="J256" s="450"/>
      <c r="K256" s="450"/>
      <c r="L256" s="292">
        <v>300</v>
      </c>
      <c r="M256" s="417"/>
      <c r="N256" s="417"/>
      <c r="O256" s="324">
        <f t="shared" si="147"/>
        <v>150</v>
      </c>
      <c r="P256" s="353">
        <f>SUM(Q256:U256)</f>
        <v>300</v>
      </c>
      <c r="Q256" s="450"/>
      <c r="R256" s="450"/>
      <c r="S256" s="292">
        <v>300</v>
      </c>
      <c r="T256" s="417"/>
      <c r="U256" s="417"/>
      <c r="V256" s="305">
        <f t="shared" si="164"/>
        <v>100</v>
      </c>
    </row>
    <row r="257" spans="1:22" ht="22.5">
      <c r="A257" s="393" t="s">
        <v>890</v>
      </c>
      <c r="B257" s="465" t="s">
        <v>126</v>
      </c>
      <c r="C257" s="466">
        <f t="shared" ref="C257:N257" si="181">SUM(C258:C261)</f>
        <v>235</v>
      </c>
      <c r="D257" s="467">
        <f t="shared" si="181"/>
        <v>0</v>
      </c>
      <c r="E257" s="467">
        <f t="shared" si="181"/>
        <v>0</v>
      </c>
      <c r="F257" s="468">
        <f t="shared" si="181"/>
        <v>235</v>
      </c>
      <c r="G257" s="467">
        <f t="shared" si="181"/>
        <v>0</v>
      </c>
      <c r="H257" s="467">
        <f t="shared" si="181"/>
        <v>0</v>
      </c>
      <c r="I257" s="466">
        <f t="shared" si="181"/>
        <v>196.71800000000002</v>
      </c>
      <c r="J257" s="467">
        <f t="shared" si="181"/>
        <v>0</v>
      </c>
      <c r="K257" s="467">
        <f t="shared" si="181"/>
        <v>0</v>
      </c>
      <c r="L257" s="468">
        <f>SUM(L258:L261)</f>
        <v>196.71800000000002</v>
      </c>
      <c r="M257" s="467">
        <f t="shared" si="181"/>
        <v>0</v>
      </c>
      <c r="N257" s="467">
        <f t="shared" si="181"/>
        <v>0</v>
      </c>
      <c r="O257" s="324">
        <f t="shared" si="147"/>
        <v>83.709787234042565</v>
      </c>
      <c r="P257" s="466">
        <f t="shared" ref="P257:R257" si="182">SUM(P258:P261)</f>
        <v>196.71800000000002</v>
      </c>
      <c r="Q257" s="467">
        <f t="shared" si="182"/>
        <v>0</v>
      </c>
      <c r="R257" s="467">
        <f t="shared" si="182"/>
        <v>0</v>
      </c>
      <c r="S257" s="468">
        <f>SUM(S258:S261)</f>
        <v>196.71800000000002</v>
      </c>
      <c r="T257" s="467">
        <f t="shared" ref="T257:U257" si="183">SUM(T258:T261)</f>
        <v>0</v>
      </c>
      <c r="U257" s="467">
        <f t="shared" si="183"/>
        <v>0</v>
      </c>
      <c r="V257" s="305">
        <f t="shared" si="164"/>
        <v>100</v>
      </c>
    </row>
    <row r="258" spans="1:22" ht="12.75">
      <c r="A258" s="402"/>
      <c r="B258" s="469" t="s">
        <v>891</v>
      </c>
      <c r="C258" s="353">
        <f>SUM(D258:H258)</f>
        <v>25</v>
      </c>
      <c r="D258" s="450"/>
      <c r="E258" s="450"/>
      <c r="F258" s="417">
        <v>25</v>
      </c>
      <c r="G258" s="417"/>
      <c r="H258" s="417"/>
      <c r="I258" s="353">
        <f>SUM(J258:N258)</f>
        <v>29</v>
      </c>
      <c r="J258" s="450"/>
      <c r="K258" s="450"/>
      <c r="L258" s="291">
        <v>29</v>
      </c>
      <c r="M258" s="417"/>
      <c r="N258" s="417"/>
      <c r="O258" s="324">
        <f t="shared" si="147"/>
        <v>115.99999999999999</v>
      </c>
      <c r="P258" s="353">
        <f>SUM(Q258:U258)</f>
        <v>29</v>
      </c>
      <c r="Q258" s="450"/>
      <c r="R258" s="450"/>
      <c r="S258" s="291">
        <v>29</v>
      </c>
      <c r="T258" s="417"/>
      <c r="U258" s="417"/>
      <c r="V258" s="305">
        <f t="shared" si="164"/>
        <v>100</v>
      </c>
    </row>
    <row r="259" spans="1:22" ht="22.5">
      <c r="A259" s="402"/>
      <c r="B259" s="469" t="s">
        <v>892</v>
      </c>
      <c r="C259" s="353">
        <f t="shared" ref="C259:C280" si="184">SUM(D259:H259)</f>
        <v>140</v>
      </c>
      <c r="D259" s="450"/>
      <c r="E259" s="450"/>
      <c r="F259" s="417">
        <v>140</v>
      </c>
      <c r="G259" s="417"/>
      <c r="H259" s="417"/>
      <c r="I259" s="353">
        <f>SUM(J259:N259)</f>
        <v>122.72799999999999</v>
      </c>
      <c r="J259" s="450"/>
      <c r="K259" s="450"/>
      <c r="L259" s="291">
        <v>122.72799999999999</v>
      </c>
      <c r="M259" s="417"/>
      <c r="N259" s="417"/>
      <c r="O259" s="324">
        <f t="shared" si="147"/>
        <v>87.662857142857149</v>
      </c>
      <c r="P259" s="353">
        <f>SUM(Q259:U259)</f>
        <v>122.72799999999999</v>
      </c>
      <c r="Q259" s="450"/>
      <c r="R259" s="450"/>
      <c r="S259" s="291">
        <v>122.72799999999999</v>
      </c>
      <c r="T259" s="417"/>
      <c r="U259" s="417"/>
      <c r="V259" s="305">
        <f t="shared" si="164"/>
        <v>100</v>
      </c>
    </row>
    <row r="260" spans="1:22" ht="22.5">
      <c r="A260" s="402"/>
      <c r="B260" s="469" t="s">
        <v>893</v>
      </c>
      <c r="C260" s="353">
        <f t="shared" si="184"/>
        <v>0</v>
      </c>
      <c r="D260" s="450"/>
      <c r="E260" s="450"/>
      <c r="F260" s="417"/>
      <c r="G260" s="417"/>
      <c r="H260" s="417"/>
      <c r="I260" s="353">
        <f>SUM(J260:N260)</f>
        <v>4.99</v>
      </c>
      <c r="J260" s="450"/>
      <c r="K260" s="450"/>
      <c r="L260" s="291">
        <v>4.99</v>
      </c>
      <c r="M260" s="417"/>
      <c r="N260" s="417"/>
      <c r="O260" s="324" t="e">
        <f t="shared" si="147"/>
        <v>#DIV/0!</v>
      </c>
      <c r="P260" s="353">
        <f>SUM(Q260:U260)</f>
        <v>4.99</v>
      </c>
      <c r="Q260" s="450"/>
      <c r="R260" s="450"/>
      <c r="S260" s="291">
        <v>4.99</v>
      </c>
      <c r="T260" s="417"/>
      <c r="U260" s="417"/>
      <c r="V260" s="305">
        <f t="shared" si="164"/>
        <v>100</v>
      </c>
    </row>
    <row r="261" spans="1:22" ht="12.75">
      <c r="A261" s="402"/>
      <c r="B261" s="469" t="s">
        <v>894</v>
      </c>
      <c r="C261" s="353">
        <f t="shared" si="184"/>
        <v>70</v>
      </c>
      <c r="D261" s="450"/>
      <c r="E261" s="450"/>
      <c r="F261" s="417">
        <v>70</v>
      </c>
      <c r="G261" s="417"/>
      <c r="H261" s="417"/>
      <c r="I261" s="353">
        <f>SUM(J261:N261)</f>
        <v>40</v>
      </c>
      <c r="J261" s="450"/>
      <c r="K261" s="450"/>
      <c r="L261" s="291">
        <v>40</v>
      </c>
      <c r="M261" s="417"/>
      <c r="N261" s="417"/>
      <c r="O261" s="324">
        <f t="shared" si="147"/>
        <v>57.142857142857139</v>
      </c>
      <c r="P261" s="353">
        <f>SUM(Q261:U261)</f>
        <v>40</v>
      </c>
      <c r="Q261" s="450"/>
      <c r="R261" s="450"/>
      <c r="S261" s="291">
        <v>40</v>
      </c>
      <c r="T261" s="417"/>
      <c r="U261" s="417"/>
      <c r="V261" s="305">
        <f t="shared" si="164"/>
        <v>100</v>
      </c>
    </row>
    <row r="262" spans="1:22">
      <c r="A262" s="393" t="s">
        <v>895</v>
      </c>
      <c r="B262" s="470" t="s">
        <v>127</v>
      </c>
      <c r="C262" s="471">
        <f>SUM(C263:C267)</f>
        <v>160</v>
      </c>
      <c r="D262" s="472">
        <f t="shared" ref="D262:N262" si="185">SUM(D263:D267)</f>
        <v>0</v>
      </c>
      <c r="E262" s="472">
        <f t="shared" si="185"/>
        <v>0</v>
      </c>
      <c r="F262" s="473">
        <f t="shared" si="185"/>
        <v>160</v>
      </c>
      <c r="G262" s="472">
        <f t="shared" si="185"/>
        <v>0</v>
      </c>
      <c r="H262" s="472">
        <f t="shared" si="185"/>
        <v>0</v>
      </c>
      <c r="I262" s="471">
        <f t="shared" si="185"/>
        <v>66.927999999999997</v>
      </c>
      <c r="J262" s="472">
        <f t="shared" si="185"/>
        <v>0</v>
      </c>
      <c r="K262" s="472">
        <f t="shared" si="185"/>
        <v>0</v>
      </c>
      <c r="L262" s="473">
        <f t="shared" si="185"/>
        <v>66.927999999999997</v>
      </c>
      <c r="M262" s="472">
        <f t="shared" si="185"/>
        <v>0</v>
      </c>
      <c r="N262" s="472">
        <f t="shared" si="185"/>
        <v>0</v>
      </c>
      <c r="O262" s="324">
        <f t="shared" si="147"/>
        <v>41.83</v>
      </c>
      <c r="P262" s="471">
        <f t="shared" ref="P262:U262" si="186">SUM(P263:P267)</f>
        <v>66.927999999999997</v>
      </c>
      <c r="Q262" s="472">
        <f t="shared" si="186"/>
        <v>0</v>
      </c>
      <c r="R262" s="472">
        <f t="shared" si="186"/>
        <v>0</v>
      </c>
      <c r="S262" s="473">
        <f t="shared" si="186"/>
        <v>66.927999999999997</v>
      </c>
      <c r="T262" s="472">
        <f t="shared" si="186"/>
        <v>0</v>
      </c>
      <c r="U262" s="472">
        <f t="shared" si="186"/>
        <v>0</v>
      </c>
      <c r="V262" s="305">
        <f t="shared" si="164"/>
        <v>100</v>
      </c>
    </row>
    <row r="263" spans="1:22" ht="22.5">
      <c r="A263" s="402"/>
      <c r="B263" s="469" t="s">
        <v>896</v>
      </c>
      <c r="C263" s="353">
        <f t="shared" si="184"/>
        <v>100</v>
      </c>
      <c r="D263" s="450"/>
      <c r="E263" s="450"/>
      <c r="F263" s="417">
        <v>100</v>
      </c>
      <c r="G263" s="417"/>
      <c r="H263" s="417"/>
      <c r="I263" s="353">
        <f>SUM(J263:N263)</f>
        <v>57</v>
      </c>
      <c r="J263" s="450"/>
      <c r="K263" s="450"/>
      <c r="L263" s="417">
        <v>57</v>
      </c>
      <c r="M263" s="417"/>
      <c r="N263" s="417"/>
      <c r="O263" s="324">
        <f t="shared" si="147"/>
        <v>56.999999999999993</v>
      </c>
      <c r="P263" s="353">
        <f>SUM(Q263:U263)</f>
        <v>57</v>
      </c>
      <c r="Q263" s="450"/>
      <c r="R263" s="450"/>
      <c r="S263" s="417">
        <v>57</v>
      </c>
      <c r="T263" s="417"/>
      <c r="U263" s="417"/>
      <c r="V263" s="305">
        <f t="shared" si="164"/>
        <v>100</v>
      </c>
    </row>
    <row r="264" spans="1:22" ht="22.5">
      <c r="A264" s="402"/>
      <c r="B264" s="469" t="s">
        <v>897</v>
      </c>
      <c r="C264" s="353">
        <f t="shared" si="184"/>
        <v>20</v>
      </c>
      <c r="D264" s="450"/>
      <c r="E264" s="450"/>
      <c r="F264" s="417">
        <v>20</v>
      </c>
      <c r="G264" s="417"/>
      <c r="H264" s="417"/>
      <c r="I264" s="353">
        <f>SUM(J264:N264)</f>
        <v>0</v>
      </c>
      <c r="J264" s="450"/>
      <c r="K264" s="450"/>
      <c r="L264" s="417"/>
      <c r="M264" s="417"/>
      <c r="N264" s="417"/>
      <c r="O264" s="324">
        <f t="shared" si="147"/>
        <v>0</v>
      </c>
      <c r="P264" s="353">
        <f>SUM(Q264:U264)</f>
        <v>0</v>
      </c>
      <c r="Q264" s="450"/>
      <c r="R264" s="450"/>
      <c r="S264" s="417"/>
      <c r="T264" s="417"/>
      <c r="U264" s="417"/>
      <c r="V264" s="305" t="e">
        <f t="shared" si="164"/>
        <v>#DIV/0!</v>
      </c>
    </row>
    <row r="265" spans="1:22">
      <c r="A265" s="402"/>
      <c r="B265" s="474" t="s">
        <v>898</v>
      </c>
      <c r="C265" s="353">
        <f t="shared" si="184"/>
        <v>10</v>
      </c>
      <c r="D265" s="450"/>
      <c r="E265" s="450"/>
      <c r="F265" s="417">
        <v>10</v>
      </c>
      <c r="G265" s="417"/>
      <c r="H265" s="417"/>
      <c r="I265" s="353">
        <f>SUM(J265:N265)</f>
        <v>9.9280000000000008</v>
      </c>
      <c r="J265" s="450"/>
      <c r="K265" s="450"/>
      <c r="L265" s="417">
        <v>9.9280000000000008</v>
      </c>
      <c r="M265" s="417"/>
      <c r="N265" s="417"/>
      <c r="O265" s="324">
        <f t="shared" si="147"/>
        <v>99.280000000000015</v>
      </c>
      <c r="P265" s="353">
        <f>SUM(Q265:U265)</f>
        <v>9.9280000000000008</v>
      </c>
      <c r="Q265" s="450"/>
      <c r="R265" s="450"/>
      <c r="S265" s="417">
        <v>9.9280000000000008</v>
      </c>
      <c r="T265" s="417"/>
      <c r="U265" s="417"/>
      <c r="V265" s="305">
        <f t="shared" si="164"/>
        <v>100</v>
      </c>
    </row>
    <row r="266" spans="1:22" ht="22.5">
      <c r="A266" s="402"/>
      <c r="B266" s="469" t="s">
        <v>899</v>
      </c>
      <c r="C266" s="353">
        <f t="shared" si="184"/>
        <v>20</v>
      </c>
      <c r="D266" s="450"/>
      <c r="E266" s="450"/>
      <c r="F266" s="417">
        <v>20</v>
      </c>
      <c r="G266" s="417"/>
      <c r="H266" s="417"/>
      <c r="I266" s="353">
        <f>SUM(J266:N266)</f>
        <v>0</v>
      </c>
      <c r="J266" s="450"/>
      <c r="K266" s="450"/>
      <c r="L266" s="417"/>
      <c r="M266" s="417"/>
      <c r="N266" s="417"/>
      <c r="O266" s="324">
        <f t="shared" si="147"/>
        <v>0</v>
      </c>
      <c r="P266" s="353">
        <f>SUM(Q266:U266)</f>
        <v>0</v>
      </c>
      <c r="Q266" s="450"/>
      <c r="R266" s="450"/>
      <c r="S266" s="417"/>
      <c r="T266" s="417"/>
      <c r="U266" s="417"/>
      <c r="V266" s="305" t="e">
        <f t="shared" si="164"/>
        <v>#DIV/0!</v>
      </c>
    </row>
    <row r="267" spans="1:22" ht="33.75">
      <c r="A267" s="402"/>
      <c r="B267" s="469" t="s">
        <v>900</v>
      </c>
      <c r="C267" s="353">
        <f t="shared" si="184"/>
        <v>10</v>
      </c>
      <c r="D267" s="450"/>
      <c r="E267" s="450"/>
      <c r="F267" s="417">
        <v>10</v>
      </c>
      <c r="G267" s="417"/>
      <c r="H267" s="417"/>
      <c r="I267" s="353">
        <f>SUM(J267:N267)</f>
        <v>0</v>
      </c>
      <c r="J267" s="450"/>
      <c r="K267" s="450"/>
      <c r="L267" s="417"/>
      <c r="M267" s="417"/>
      <c r="N267" s="417"/>
      <c r="O267" s="324">
        <f t="shared" si="147"/>
        <v>0</v>
      </c>
      <c r="P267" s="353">
        <f>SUM(Q267:U267)</f>
        <v>0</v>
      </c>
      <c r="Q267" s="450"/>
      <c r="R267" s="450"/>
      <c r="S267" s="417"/>
      <c r="T267" s="417"/>
      <c r="U267" s="417"/>
      <c r="V267" s="305" t="e">
        <f t="shared" si="164"/>
        <v>#DIV/0!</v>
      </c>
    </row>
    <row r="268" spans="1:22">
      <c r="A268" s="393" t="s">
        <v>901</v>
      </c>
      <c r="B268" s="475" t="s">
        <v>128</v>
      </c>
      <c r="C268" s="471">
        <f t="shared" ref="C268:N268" si="187">SUM(C269:C274)</f>
        <v>195</v>
      </c>
      <c r="D268" s="472">
        <f t="shared" si="187"/>
        <v>0</v>
      </c>
      <c r="E268" s="472">
        <f t="shared" si="187"/>
        <v>0</v>
      </c>
      <c r="F268" s="473">
        <f>SUM(F269:F274)</f>
        <v>195</v>
      </c>
      <c r="G268" s="472">
        <f t="shared" si="187"/>
        <v>0</v>
      </c>
      <c r="H268" s="472">
        <f t="shared" si="187"/>
        <v>0</v>
      </c>
      <c r="I268" s="471">
        <f>SUM(I269:I274)</f>
        <v>296.08999999999997</v>
      </c>
      <c r="J268" s="472">
        <f t="shared" si="187"/>
        <v>0</v>
      </c>
      <c r="K268" s="472">
        <f t="shared" si="187"/>
        <v>0</v>
      </c>
      <c r="L268" s="472">
        <f>SUM(L269:L274)</f>
        <v>296.08999999999997</v>
      </c>
      <c r="M268" s="472">
        <f t="shared" si="187"/>
        <v>0</v>
      </c>
      <c r="N268" s="472">
        <f t="shared" si="187"/>
        <v>0</v>
      </c>
      <c r="O268" s="324">
        <f t="shared" si="147"/>
        <v>151.84102564102562</v>
      </c>
      <c r="P268" s="471">
        <f>SUM(P269:P274)</f>
        <v>296.08999999999997</v>
      </c>
      <c r="Q268" s="472">
        <f t="shared" ref="Q268:R268" si="188">SUM(Q269:Q274)</f>
        <v>0</v>
      </c>
      <c r="R268" s="472">
        <f t="shared" si="188"/>
        <v>0</v>
      </c>
      <c r="S268" s="472">
        <f>SUM(S269:S274)</f>
        <v>296.08999999999997</v>
      </c>
      <c r="T268" s="472">
        <f t="shared" ref="T268:U268" si="189">SUM(T269:T274)</f>
        <v>0</v>
      </c>
      <c r="U268" s="472">
        <f t="shared" si="189"/>
        <v>0</v>
      </c>
      <c r="V268" s="305">
        <f t="shared" si="164"/>
        <v>100</v>
      </c>
    </row>
    <row r="269" spans="1:22" ht="33.75">
      <c r="A269" s="402"/>
      <c r="B269" s="469" t="s">
        <v>902</v>
      </c>
      <c r="C269" s="353">
        <f t="shared" si="184"/>
        <v>60</v>
      </c>
      <c r="D269" s="450"/>
      <c r="E269" s="450"/>
      <c r="F269" s="417">
        <v>60</v>
      </c>
      <c r="G269" s="417"/>
      <c r="H269" s="417"/>
      <c r="I269" s="353">
        <f t="shared" ref="I269:I274" si="190">SUM(J269:N269)</f>
        <v>61.274999999999999</v>
      </c>
      <c r="J269" s="450"/>
      <c r="K269" s="450"/>
      <c r="L269" s="291">
        <v>61.274999999999999</v>
      </c>
      <c r="M269" s="417"/>
      <c r="N269" s="417"/>
      <c r="O269" s="324">
        <f t="shared" si="147"/>
        <v>102.125</v>
      </c>
      <c r="P269" s="353">
        <f t="shared" ref="P269:P274" si="191">SUM(Q269:U269)</f>
        <v>61.274999999999999</v>
      </c>
      <c r="Q269" s="450"/>
      <c r="R269" s="450"/>
      <c r="S269" s="291">
        <v>61.274999999999999</v>
      </c>
      <c r="T269" s="417"/>
      <c r="U269" s="417"/>
      <c r="V269" s="305">
        <f t="shared" si="164"/>
        <v>100</v>
      </c>
    </row>
    <row r="270" spans="1:22" ht="22.5">
      <c r="A270" s="402"/>
      <c r="B270" s="476" t="s">
        <v>903</v>
      </c>
      <c r="C270" s="353">
        <f t="shared" si="184"/>
        <v>80</v>
      </c>
      <c r="D270" s="450"/>
      <c r="E270" s="450"/>
      <c r="F270" s="417">
        <v>80</v>
      </c>
      <c r="G270" s="417"/>
      <c r="H270" s="417"/>
      <c r="I270" s="353">
        <f t="shared" si="190"/>
        <v>9.89</v>
      </c>
      <c r="J270" s="450"/>
      <c r="K270" s="450"/>
      <c r="L270" s="291">
        <v>9.89</v>
      </c>
      <c r="M270" s="417"/>
      <c r="N270" s="417"/>
      <c r="O270" s="324">
        <f t="shared" si="147"/>
        <v>12.362500000000001</v>
      </c>
      <c r="P270" s="353">
        <f t="shared" si="191"/>
        <v>9.89</v>
      </c>
      <c r="Q270" s="450"/>
      <c r="R270" s="450"/>
      <c r="S270" s="291">
        <v>9.89</v>
      </c>
      <c r="T270" s="417"/>
      <c r="U270" s="417"/>
      <c r="V270" s="305">
        <f t="shared" si="164"/>
        <v>100</v>
      </c>
    </row>
    <row r="271" spans="1:22">
      <c r="A271" s="402"/>
      <c r="B271" s="464" t="s">
        <v>904</v>
      </c>
      <c r="C271" s="353">
        <f t="shared" si="184"/>
        <v>35</v>
      </c>
      <c r="D271" s="450"/>
      <c r="E271" s="450"/>
      <c r="F271" s="417">
        <v>35</v>
      </c>
      <c r="G271" s="417"/>
      <c r="H271" s="417"/>
      <c r="I271" s="353">
        <f t="shared" si="190"/>
        <v>10</v>
      </c>
      <c r="J271" s="450"/>
      <c r="K271" s="450"/>
      <c r="L271" s="417">
        <v>10</v>
      </c>
      <c r="M271" s="417"/>
      <c r="N271" s="417"/>
      <c r="O271" s="324">
        <f t="shared" si="147"/>
        <v>28.571428571428569</v>
      </c>
      <c r="P271" s="353">
        <f t="shared" si="191"/>
        <v>10</v>
      </c>
      <c r="Q271" s="450"/>
      <c r="R271" s="450"/>
      <c r="S271" s="417">
        <v>10</v>
      </c>
      <c r="T271" s="417"/>
      <c r="U271" s="417"/>
      <c r="V271" s="305">
        <f t="shared" si="164"/>
        <v>100</v>
      </c>
    </row>
    <row r="272" spans="1:22">
      <c r="A272" s="402"/>
      <c r="B272" s="469" t="s">
        <v>905</v>
      </c>
      <c r="C272" s="353">
        <f t="shared" si="184"/>
        <v>5</v>
      </c>
      <c r="D272" s="450"/>
      <c r="E272" s="450"/>
      <c r="F272" s="417">
        <v>5</v>
      </c>
      <c r="G272" s="417"/>
      <c r="H272" s="417"/>
      <c r="I272" s="353">
        <f t="shared" si="190"/>
        <v>0</v>
      </c>
      <c r="J272" s="450"/>
      <c r="K272" s="450"/>
      <c r="L272" s="417"/>
      <c r="M272" s="417"/>
      <c r="N272" s="417"/>
      <c r="O272" s="324">
        <f t="shared" si="147"/>
        <v>0</v>
      </c>
      <c r="P272" s="353">
        <f t="shared" si="191"/>
        <v>0</v>
      </c>
      <c r="Q272" s="450"/>
      <c r="R272" s="450"/>
      <c r="S272" s="417"/>
      <c r="T272" s="417"/>
      <c r="U272" s="417"/>
      <c r="V272" s="305" t="e">
        <f t="shared" si="164"/>
        <v>#DIV/0!</v>
      </c>
    </row>
    <row r="273" spans="1:22">
      <c r="A273" s="402"/>
      <c r="B273" s="469" t="s">
        <v>906</v>
      </c>
      <c r="C273" s="353">
        <f t="shared" si="184"/>
        <v>0</v>
      </c>
      <c r="D273" s="450"/>
      <c r="E273" s="450"/>
      <c r="F273" s="417"/>
      <c r="G273" s="417"/>
      <c r="H273" s="417"/>
      <c r="I273" s="353">
        <f t="shared" si="190"/>
        <v>199.17</v>
      </c>
      <c r="J273" s="450"/>
      <c r="K273" s="450"/>
      <c r="L273" s="417">
        <v>199.17</v>
      </c>
      <c r="M273" s="417"/>
      <c r="N273" s="417"/>
      <c r="O273" s="324"/>
      <c r="P273" s="353">
        <f t="shared" si="191"/>
        <v>199.17</v>
      </c>
      <c r="Q273" s="450"/>
      <c r="R273" s="450"/>
      <c r="S273" s="417">
        <v>199.17</v>
      </c>
      <c r="T273" s="417"/>
      <c r="U273" s="417"/>
      <c r="V273" s="305">
        <f t="shared" si="164"/>
        <v>100</v>
      </c>
    </row>
    <row r="274" spans="1:22" ht="22.5">
      <c r="A274" s="402"/>
      <c r="B274" s="469" t="s">
        <v>907</v>
      </c>
      <c r="C274" s="353">
        <f t="shared" si="184"/>
        <v>15</v>
      </c>
      <c r="D274" s="450"/>
      <c r="E274" s="450"/>
      <c r="F274" s="417">
        <v>15</v>
      </c>
      <c r="G274" s="417"/>
      <c r="H274" s="417"/>
      <c r="I274" s="353">
        <f t="shared" si="190"/>
        <v>15.755000000000001</v>
      </c>
      <c r="J274" s="450"/>
      <c r="K274" s="450"/>
      <c r="L274" s="291">
        <v>15.755000000000001</v>
      </c>
      <c r="M274" s="417"/>
      <c r="N274" s="417"/>
      <c r="O274" s="324">
        <f t="shared" ref="O274:O280" si="192">(I274/C274)*100</f>
        <v>105.03333333333333</v>
      </c>
      <c r="P274" s="353">
        <f t="shared" si="191"/>
        <v>15.755000000000001</v>
      </c>
      <c r="Q274" s="450"/>
      <c r="R274" s="450"/>
      <c r="S274" s="291">
        <v>15.755000000000001</v>
      </c>
      <c r="T274" s="417"/>
      <c r="U274" s="417"/>
      <c r="V274" s="305">
        <f t="shared" si="164"/>
        <v>100</v>
      </c>
    </row>
    <row r="275" spans="1:22">
      <c r="A275" s="393" t="s">
        <v>908</v>
      </c>
      <c r="B275" s="475" t="s">
        <v>129</v>
      </c>
      <c r="C275" s="471">
        <f t="shared" ref="C275:N275" si="193">SUM(C276:C280)</f>
        <v>14085</v>
      </c>
      <c r="D275" s="472">
        <f t="shared" si="193"/>
        <v>0</v>
      </c>
      <c r="E275" s="472">
        <f t="shared" si="193"/>
        <v>14000</v>
      </c>
      <c r="F275" s="473">
        <f>SUM(F276:F280)</f>
        <v>85</v>
      </c>
      <c r="G275" s="472">
        <f t="shared" si="193"/>
        <v>0</v>
      </c>
      <c r="H275" s="472">
        <f t="shared" si="193"/>
        <v>0</v>
      </c>
      <c r="I275" s="471">
        <f t="shared" si="193"/>
        <v>210.541</v>
      </c>
      <c r="J275" s="472">
        <f t="shared" si="193"/>
        <v>0</v>
      </c>
      <c r="K275" s="472">
        <f t="shared" si="193"/>
        <v>0</v>
      </c>
      <c r="L275" s="473">
        <f>SUM(L276:L280)</f>
        <v>210.541</v>
      </c>
      <c r="M275" s="472">
        <f t="shared" si="193"/>
        <v>0</v>
      </c>
      <c r="N275" s="472">
        <f t="shared" si="193"/>
        <v>0</v>
      </c>
      <c r="O275" s="324">
        <f t="shared" si="192"/>
        <v>1.4947887823926163</v>
      </c>
      <c r="P275" s="471">
        <f t="shared" ref="P275:R275" si="194">SUM(P276:P280)</f>
        <v>210.541</v>
      </c>
      <c r="Q275" s="472">
        <f t="shared" si="194"/>
        <v>0</v>
      </c>
      <c r="R275" s="472">
        <f t="shared" si="194"/>
        <v>0</v>
      </c>
      <c r="S275" s="473">
        <f>SUM(S276:S280)</f>
        <v>210.541</v>
      </c>
      <c r="T275" s="472">
        <f t="shared" ref="T275:U275" si="195">SUM(T276:T280)</f>
        <v>0</v>
      </c>
      <c r="U275" s="472">
        <f t="shared" si="195"/>
        <v>0</v>
      </c>
      <c r="V275" s="305">
        <f t="shared" si="164"/>
        <v>100</v>
      </c>
    </row>
    <row r="276" spans="1:22" ht="22.5">
      <c r="A276" s="397"/>
      <c r="B276" s="469" t="s">
        <v>909</v>
      </c>
      <c r="C276" s="353">
        <f t="shared" si="184"/>
        <v>14000</v>
      </c>
      <c r="D276" s="450"/>
      <c r="E276" s="450">
        <v>14000</v>
      </c>
      <c r="F276" s="417"/>
      <c r="G276" s="417"/>
      <c r="H276" s="417"/>
      <c r="I276" s="353">
        <f>SUM(J276:N276)</f>
        <v>0</v>
      </c>
      <c r="J276" s="450"/>
      <c r="K276" s="477"/>
      <c r="L276" s="417"/>
      <c r="M276" s="417"/>
      <c r="N276" s="417"/>
      <c r="O276" s="324">
        <f t="shared" si="192"/>
        <v>0</v>
      </c>
      <c r="P276" s="353">
        <f>SUM(Q276:U276)</f>
        <v>0</v>
      </c>
      <c r="Q276" s="450"/>
      <c r="R276" s="477"/>
      <c r="S276" s="417"/>
      <c r="T276" s="417"/>
      <c r="U276" s="417"/>
      <c r="V276" s="305" t="e">
        <f t="shared" si="164"/>
        <v>#DIV/0!</v>
      </c>
    </row>
    <row r="277" spans="1:22" ht="22.5">
      <c r="A277" s="397"/>
      <c r="B277" s="469" t="s">
        <v>910</v>
      </c>
      <c r="C277" s="353">
        <f t="shared" si="184"/>
        <v>0</v>
      </c>
      <c r="D277" s="450"/>
      <c r="E277" s="450"/>
      <c r="F277" s="417"/>
      <c r="G277" s="417"/>
      <c r="H277" s="417"/>
      <c r="I277" s="353">
        <f>SUM(J277:N277)</f>
        <v>21.940999999999999</v>
      </c>
      <c r="J277" s="450"/>
      <c r="K277" s="450"/>
      <c r="L277" s="291">
        <v>21.940999999999999</v>
      </c>
      <c r="M277" s="417"/>
      <c r="N277" s="417"/>
      <c r="O277" s="324" t="e">
        <f t="shared" si="192"/>
        <v>#DIV/0!</v>
      </c>
      <c r="P277" s="353">
        <f>SUM(Q277:U277)</f>
        <v>21.940999999999999</v>
      </c>
      <c r="Q277" s="450"/>
      <c r="R277" s="450"/>
      <c r="S277" s="291">
        <v>21.940999999999999</v>
      </c>
      <c r="T277" s="417"/>
      <c r="U277" s="417"/>
      <c r="V277" s="305">
        <f t="shared" si="164"/>
        <v>100</v>
      </c>
    </row>
    <row r="278" spans="1:22" ht="22.5">
      <c r="A278" s="397"/>
      <c r="B278" s="469" t="s">
        <v>911</v>
      </c>
      <c r="C278" s="353">
        <f t="shared" si="184"/>
        <v>20</v>
      </c>
      <c r="D278" s="450"/>
      <c r="E278" s="450"/>
      <c r="F278" s="417">
        <v>20</v>
      </c>
      <c r="G278" s="417"/>
      <c r="H278" s="417"/>
      <c r="I278" s="353">
        <f>SUM(J278:N278)</f>
        <v>55.35</v>
      </c>
      <c r="J278" s="450"/>
      <c r="K278" s="450"/>
      <c r="L278" s="291">
        <v>55.35</v>
      </c>
      <c r="M278" s="417"/>
      <c r="N278" s="417"/>
      <c r="O278" s="324">
        <f t="shared" si="192"/>
        <v>276.75</v>
      </c>
      <c r="P278" s="353">
        <f>SUM(Q278:U278)</f>
        <v>55.35</v>
      </c>
      <c r="Q278" s="450"/>
      <c r="R278" s="450"/>
      <c r="S278" s="291">
        <v>55.35</v>
      </c>
      <c r="T278" s="417"/>
      <c r="U278" s="417"/>
      <c r="V278" s="305">
        <f t="shared" si="164"/>
        <v>100</v>
      </c>
    </row>
    <row r="279" spans="1:22" ht="22.5">
      <c r="A279" s="397"/>
      <c r="B279" s="469" t="s">
        <v>912</v>
      </c>
      <c r="C279" s="353">
        <f t="shared" si="184"/>
        <v>10</v>
      </c>
      <c r="D279" s="450"/>
      <c r="E279" s="450"/>
      <c r="F279" s="417">
        <v>10</v>
      </c>
      <c r="G279" s="417"/>
      <c r="H279" s="417"/>
      <c r="I279" s="353">
        <f>SUM(J279:N279)</f>
        <v>93.25</v>
      </c>
      <c r="J279" s="450"/>
      <c r="K279" s="450"/>
      <c r="L279" s="291">
        <v>93.25</v>
      </c>
      <c r="M279" s="417"/>
      <c r="N279" s="417"/>
      <c r="O279" s="324">
        <f t="shared" si="192"/>
        <v>932.49999999999989</v>
      </c>
      <c r="P279" s="353">
        <f>SUM(Q279:U279)</f>
        <v>93.25</v>
      </c>
      <c r="Q279" s="450"/>
      <c r="R279" s="450"/>
      <c r="S279" s="291">
        <v>93.25</v>
      </c>
      <c r="T279" s="417"/>
      <c r="U279" s="417"/>
      <c r="V279" s="305">
        <f t="shared" si="164"/>
        <v>100</v>
      </c>
    </row>
    <row r="280" spans="1:22" ht="12.75">
      <c r="A280" s="402"/>
      <c r="B280" s="469" t="s">
        <v>913</v>
      </c>
      <c r="C280" s="353">
        <f t="shared" si="184"/>
        <v>55</v>
      </c>
      <c r="D280" s="450"/>
      <c r="E280" s="450"/>
      <c r="F280" s="417">
        <v>55</v>
      </c>
      <c r="G280" s="417"/>
      <c r="H280" s="417"/>
      <c r="I280" s="353">
        <f>SUM(J280:N280)</f>
        <v>40</v>
      </c>
      <c r="J280" s="450"/>
      <c r="K280" s="450"/>
      <c r="L280" s="291">
        <v>40</v>
      </c>
      <c r="M280" s="417"/>
      <c r="N280" s="417"/>
      <c r="O280" s="324">
        <f t="shared" si="192"/>
        <v>72.727272727272734</v>
      </c>
      <c r="P280" s="353">
        <f>SUM(Q280:U280)</f>
        <v>40</v>
      </c>
      <c r="Q280" s="450"/>
      <c r="R280" s="450"/>
      <c r="S280" s="291">
        <v>40</v>
      </c>
      <c r="T280" s="417"/>
      <c r="U280" s="417"/>
      <c r="V280" s="305">
        <f t="shared" si="164"/>
        <v>100</v>
      </c>
    </row>
    <row r="281" spans="1:22" ht="21.75">
      <c r="A281" s="333">
        <v>16</v>
      </c>
      <c r="B281" s="334" t="s">
        <v>130</v>
      </c>
      <c r="C281" s="400">
        <f>C282+C284</f>
        <v>500</v>
      </c>
      <c r="D281" s="400">
        <f>D282+D284</f>
        <v>0</v>
      </c>
      <c r="E281" s="400">
        <f t="shared" ref="E281:N281" si="196">E282+E284</f>
        <v>0</v>
      </c>
      <c r="F281" s="400">
        <f t="shared" si="196"/>
        <v>500</v>
      </c>
      <c r="G281" s="400">
        <f t="shared" si="196"/>
        <v>0</v>
      </c>
      <c r="H281" s="400">
        <f t="shared" si="196"/>
        <v>0</v>
      </c>
      <c r="I281" s="400">
        <f t="shared" si="196"/>
        <v>500</v>
      </c>
      <c r="J281" s="400">
        <f>J282+J284</f>
        <v>0</v>
      </c>
      <c r="K281" s="400">
        <f t="shared" si="196"/>
        <v>0</v>
      </c>
      <c r="L281" s="400">
        <f>L282+L284</f>
        <v>500</v>
      </c>
      <c r="M281" s="400">
        <f t="shared" si="196"/>
        <v>0</v>
      </c>
      <c r="N281" s="400">
        <f t="shared" si="196"/>
        <v>0</v>
      </c>
      <c r="O281" s="308">
        <f>(I281/C281)*100</f>
        <v>100</v>
      </c>
      <c r="P281" s="400">
        <f t="shared" ref="P281:U281" si="197">P282+P284</f>
        <v>500</v>
      </c>
      <c r="Q281" s="400">
        <f t="shared" si="197"/>
        <v>0</v>
      </c>
      <c r="R281" s="400">
        <f t="shared" si="197"/>
        <v>0</v>
      </c>
      <c r="S281" s="400">
        <f t="shared" si="197"/>
        <v>500</v>
      </c>
      <c r="T281" s="400">
        <f t="shared" si="197"/>
        <v>0</v>
      </c>
      <c r="U281" s="400">
        <f t="shared" si="197"/>
        <v>0</v>
      </c>
      <c r="V281" s="305">
        <f t="shared" si="164"/>
        <v>100</v>
      </c>
    </row>
    <row r="282" spans="1:22" s="325" customFormat="1">
      <c r="A282" s="393" t="s">
        <v>914</v>
      </c>
      <c r="B282" s="478" t="s">
        <v>131</v>
      </c>
      <c r="C282" s="321">
        <f t="shared" ref="C282:C293" si="198">SUM(D282:H282)</f>
        <v>10</v>
      </c>
      <c r="D282" s="479">
        <f>D283</f>
        <v>0</v>
      </c>
      <c r="E282" s="479">
        <f>E283</f>
        <v>0</v>
      </c>
      <c r="F282" s="479">
        <f>F283</f>
        <v>10</v>
      </c>
      <c r="G282" s="479">
        <f>G283</f>
        <v>0</v>
      </c>
      <c r="H282" s="479">
        <f>H283</f>
        <v>0</v>
      </c>
      <c r="I282" s="323">
        <f t="shared" ref="I282:I293" si="199">SUM(J282:N282)</f>
        <v>10</v>
      </c>
      <c r="J282" s="479">
        <f>J283</f>
        <v>0</v>
      </c>
      <c r="K282" s="479">
        <f>K283</f>
        <v>0</v>
      </c>
      <c r="L282" s="479">
        <f>L283</f>
        <v>10</v>
      </c>
      <c r="M282" s="479">
        <f>M283</f>
        <v>0</v>
      </c>
      <c r="N282" s="479">
        <f>N283</f>
        <v>0</v>
      </c>
      <c r="O282" s="324">
        <f t="shared" ref="O282:O337" si="200">(I282/C282)*100</f>
        <v>100</v>
      </c>
      <c r="P282" s="323">
        <f t="shared" ref="P282:P294" si="201">SUM(Q282:U282)</f>
        <v>10</v>
      </c>
      <c r="Q282" s="479">
        <f>Q283</f>
        <v>0</v>
      </c>
      <c r="R282" s="479">
        <f>R283</f>
        <v>0</v>
      </c>
      <c r="S282" s="479">
        <f>S283</f>
        <v>10</v>
      </c>
      <c r="T282" s="479">
        <f>T283</f>
        <v>0</v>
      </c>
      <c r="U282" s="479">
        <f>U283</f>
        <v>0</v>
      </c>
      <c r="V282" s="305">
        <f t="shared" si="164"/>
        <v>100</v>
      </c>
    </row>
    <row r="283" spans="1:22" s="325" customFormat="1" ht="33.75">
      <c r="A283" s="402"/>
      <c r="B283" s="480" t="s">
        <v>915</v>
      </c>
      <c r="C283" s="321">
        <f>SUM(D283:H283)</f>
        <v>10</v>
      </c>
      <c r="D283" s="481"/>
      <c r="E283" s="481"/>
      <c r="F283" s="481">
        <v>10</v>
      </c>
      <c r="G283" s="481"/>
      <c r="H283" s="481"/>
      <c r="I283" s="323">
        <f t="shared" si="199"/>
        <v>10</v>
      </c>
      <c r="J283" s="481"/>
      <c r="K283" s="481"/>
      <c r="L283" s="482">
        <v>10</v>
      </c>
      <c r="M283" s="481"/>
      <c r="N283" s="481"/>
      <c r="O283" s="324">
        <f t="shared" si="200"/>
        <v>100</v>
      </c>
      <c r="P283" s="323">
        <f t="shared" si="201"/>
        <v>10</v>
      </c>
      <c r="Q283" s="481"/>
      <c r="R283" s="481"/>
      <c r="S283" s="482">
        <v>10</v>
      </c>
      <c r="T283" s="481"/>
      <c r="U283" s="481"/>
      <c r="V283" s="305">
        <f t="shared" si="164"/>
        <v>100</v>
      </c>
    </row>
    <row r="284" spans="1:22" s="325" customFormat="1">
      <c r="A284" s="393" t="s">
        <v>916</v>
      </c>
      <c r="B284" s="483" t="s">
        <v>132</v>
      </c>
      <c r="C284" s="321">
        <f t="shared" si="198"/>
        <v>490</v>
      </c>
      <c r="D284" s="479">
        <f>SUM(D285:D293)</f>
        <v>0</v>
      </c>
      <c r="E284" s="479">
        <f>SUM(E285:E293)</f>
        <v>0</v>
      </c>
      <c r="F284" s="479">
        <f>SUM(F285:F293)</f>
        <v>490</v>
      </c>
      <c r="G284" s="479">
        <f>SUM(G285:G293)</f>
        <v>0</v>
      </c>
      <c r="H284" s="479">
        <f>SUM(H285:H293)</f>
        <v>0</v>
      </c>
      <c r="I284" s="323">
        <f t="shared" si="199"/>
        <v>490</v>
      </c>
      <c r="J284" s="479">
        <f>SUM(J285:J293)</f>
        <v>0</v>
      </c>
      <c r="K284" s="479">
        <f>SUM(K285:K293)</f>
        <v>0</v>
      </c>
      <c r="L284" s="479">
        <f>SUM(L285:L293)</f>
        <v>490</v>
      </c>
      <c r="M284" s="479">
        <f>SUM(M285:M293)</f>
        <v>0</v>
      </c>
      <c r="N284" s="479">
        <f>SUM(N285:N293)</f>
        <v>0</v>
      </c>
      <c r="O284" s="324">
        <f t="shared" si="200"/>
        <v>100</v>
      </c>
      <c r="P284" s="323">
        <f t="shared" si="201"/>
        <v>490</v>
      </c>
      <c r="Q284" s="479">
        <f>SUM(Q285:Q293)</f>
        <v>0</v>
      </c>
      <c r="R284" s="479">
        <f>SUM(R285:R293)</f>
        <v>0</v>
      </c>
      <c r="S284" s="479">
        <f>SUM(S285:S293)</f>
        <v>490</v>
      </c>
      <c r="T284" s="479">
        <f>SUM(T285:T293)</f>
        <v>0</v>
      </c>
      <c r="U284" s="479">
        <f>SUM(U285:U293)</f>
        <v>0</v>
      </c>
      <c r="V284" s="305">
        <f t="shared" si="164"/>
        <v>100</v>
      </c>
    </row>
    <row r="285" spans="1:22" s="325" customFormat="1" ht="33.75">
      <c r="A285" s="402"/>
      <c r="B285" s="484" t="s">
        <v>917</v>
      </c>
      <c r="C285" s="321">
        <f t="shared" si="198"/>
        <v>0</v>
      </c>
      <c r="D285" s="406"/>
      <c r="E285" s="406"/>
      <c r="F285" s="407"/>
      <c r="G285" s="407"/>
      <c r="H285" s="407"/>
      <c r="I285" s="323">
        <f t="shared" si="199"/>
        <v>0</v>
      </c>
      <c r="J285" s="407"/>
      <c r="K285" s="407"/>
      <c r="L285" s="407"/>
      <c r="M285" s="407"/>
      <c r="N285" s="407"/>
      <c r="O285" s="324" t="e">
        <f t="shared" si="200"/>
        <v>#DIV/0!</v>
      </c>
      <c r="P285" s="323">
        <f t="shared" si="201"/>
        <v>0</v>
      </c>
      <c r="Q285" s="407"/>
      <c r="R285" s="407"/>
      <c r="S285" s="407"/>
      <c r="T285" s="407"/>
      <c r="U285" s="407"/>
      <c r="V285" s="305" t="e">
        <f t="shared" si="164"/>
        <v>#DIV/0!</v>
      </c>
    </row>
    <row r="286" spans="1:22" s="325" customFormat="1" ht="33.75">
      <c r="A286" s="402"/>
      <c r="B286" s="484" t="s">
        <v>918</v>
      </c>
      <c r="C286" s="321">
        <f t="shared" si="198"/>
        <v>0</v>
      </c>
      <c r="D286" s="406"/>
      <c r="E286" s="406"/>
      <c r="F286" s="407"/>
      <c r="G286" s="407"/>
      <c r="H286" s="407"/>
      <c r="I286" s="323">
        <f t="shared" si="199"/>
        <v>0</v>
      </c>
      <c r="J286" s="407"/>
      <c r="K286" s="407"/>
      <c r="L286" s="407"/>
      <c r="M286" s="407"/>
      <c r="N286" s="407"/>
      <c r="O286" s="324" t="e">
        <f t="shared" si="200"/>
        <v>#DIV/0!</v>
      </c>
      <c r="P286" s="323">
        <f t="shared" si="201"/>
        <v>0</v>
      </c>
      <c r="Q286" s="407"/>
      <c r="R286" s="407"/>
      <c r="S286" s="407"/>
      <c r="T286" s="407"/>
      <c r="U286" s="407"/>
      <c r="V286" s="305" t="e">
        <f t="shared" si="164"/>
        <v>#DIV/0!</v>
      </c>
    </row>
    <row r="287" spans="1:22" s="325" customFormat="1" ht="33.75">
      <c r="A287" s="402"/>
      <c r="B287" s="484" t="s">
        <v>919</v>
      </c>
      <c r="C287" s="321">
        <f t="shared" si="198"/>
        <v>0</v>
      </c>
      <c r="D287" s="406"/>
      <c r="E287" s="406"/>
      <c r="F287" s="407"/>
      <c r="G287" s="407"/>
      <c r="H287" s="407"/>
      <c r="I287" s="323">
        <f t="shared" si="199"/>
        <v>0</v>
      </c>
      <c r="J287" s="407"/>
      <c r="K287" s="407"/>
      <c r="L287" s="407"/>
      <c r="M287" s="407"/>
      <c r="N287" s="407"/>
      <c r="O287" s="324" t="e">
        <f t="shared" si="200"/>
        <v>#DIV/0!</v>
      </c>
      <c r="P287" s="323">
        <f t="shared" si="201"/>
        <v>0</v>
      </c>
      <c r="Q287" s="407"/>
      <c r="R287" s="407"/>
      <c r="S287" s="407"/>
      <c r="T287" s="407"/>
      <c r="U287" s="407"/>
      <c r="V287" s="305" t="e">
        <f t="shared" si="164"/>
        <v>#DIV/0!</v>
      </c>
    </row>
    <row r="288" spans="1:22" s="325" customFormat="1" ht="33.75">
      <c r="A288" s="402"/>
      <c r="B288" s="484" t="s">
        <v>920</v>
      </c>
      <c r="C288" s="321">
        <f t="shared" si="198"/>
        <v>0</v>
      </c>
      <c r="D288" s="406"/>
      <c r="E288" s="406"/>
      <c r="F288" s="407"/>
      <c r="G288" s="407"/>
      <c r="H288" s="407"/>
      <c r="I288" s="323">
        <f t="shared" si="199"/>
        <v>0</v>
      </c>
      <c r="J288" s="407"/>
      <c r="K288" s="407"/>
      <c r="L288" s="407"/>
      <c r="M288" s="407"/>
      <c r="N288" s="407"/>
      <c r="O288" s="324" t="e">
        <f t="shared" si="200"/>
        <v>#DIV/0!</v>
      </c>
      <c r="P288" s="323">
        <f t="shared" si="201"/>
        <v>0</v>
      </c>
      <c r="Q288" s="407"/>
      <c r="R288" s="407"/>
      <c r="S288" s="407"/>
      <c r="T288" s="407"/>
      <c r="U288" s="407"/>
      <c r="V288" s="305" t="e">
        <f t="shared" si="164"/>
        <v>#DIV/0!</v>
      </c>
    </row>
    <row r="289" spans="1:22" s="325" customFormat="1">
      <c r="A289" s="402"/>
      <c r="B289" s="485" t="s">
        <v>921</v>
      </c>
      <c r="C289" s="321">
        <f t="shared" si="198"/>
        <v>400</v>
      </c>
      <c r="D289" s="406"/>
      <c r="E289" s="406"/>
      <c r="F289" s="407">
        <v>400</v>
      </c>
      <c r="G289" s="407"/>
      <c r="H289" s="407"/>
      <c r="I289" s="323">
        <f t="shared" si="199"/>
        <v>400</v>
      </c>
      <c r="J289" s="407"/>
      <c r="K289" s="407"/>
      <c r="L289" s="407">
        <v>400</v>
      </c>
      <c r="M289" s="407"/>
      <c r="N289" s="407"/>
      <c r="O289" s="324">
        <f t="shared" si="200"/>
        <v>100</v>
      </c>
      <c r="P289" s="323">
        <f t="shared" si="201"/>
        <v>400</v>
      </c>
      <c r="Q289" s="407"/>
      <c r="R289" s="407"/>
      <c r="S289" s="407">
        <v>400</v>
      </c>
      <c r="T289" s="407"/>
      <c r="U289" s="407"/>
      <c r="V289" s="305">
        <f t="shared" si="164"/>
        <v>100</v>
      </c>
    </row>
    <row r="290" spans="1:22" s="325" customFormat="1" ht="22.5">
      <c r="A290" s="402"/>
      <c r="B290" s="485" t="s">
        <v>922</v>
      </c>
      <c r="C290" s="321">
        <f t="shared" si="198"/>
        <v>15</v>
      </c>
      <c r="D290" s="406"/>
      <c r="E290" s="406"/>
      <c r="F290" s="407">
        <v>15</v>
      </c>
      <c r="G290" s="407"/>
      <c r="H290" s="407"/>
      <c r="I290" s="323">
        <f t="shared" si="199"/>
        <v>15</v>
      </c>
      <c r="J290" s="407"/>
      <c r="K290" s="407"/>
      <c r="L290" s="407">
        <v>15</v>
      </c>
      <c r="M290" s="407"/>
      <c r="N290" s="407"/>
      <c r="O290" s="324">
        <f t="shared" si="200"/>
        <v>100</v>
      </c>
      <c r="P290" s="323">
        <f t="shared" si="201"/>
        <v>15</v>
      </c>
      <c r="Q290" s="407"/>
      <c r="R290" s="407"/>
      <c r="S290" s="407">
        <v>15</v>
      </c>
      <c r="T290" s="407"/>
      <c r="U290" s="407"/>
      <c r="V290" s="305">
        <f t="shared" si="164"/>
        <v>100</v>
      </c>
    </row>
    <row r="291" spans="1:22" s="325" customFormat="1" ht="33.75">
      <c r="A291" s="397"/>
      <c r="B291" s="398" t="s">
        <v>923</v>
      </c>
      <c r="C291" s="321">
        <f t="shared" si="198"/>
        <v>45</v>
      </c>
      <c r="D291" s="406"/>
      <c r="E291" s="406"/>
      <c r="F291" s="407">
        <v>45</v>
      </c>
      <c r="G291" s="407"/>
      <c r="H291" s="407"/>
      <c r="I291" s="323">
        <f t="shared" si="199"/>
        <v>45</v>
      </c>
      <c r="J291" s="407"/>
      <c r="K291" s="407"/>
      <c r="L291" s="407">
        <v>45</v>
      </c>
      <c r="M291" s="407"/>
      <c r="N291" s="407"/>
      <c r="O291" s="324">
        <f t="shared" si="200"/>
        <v>100</v>
      </c>
      <c r="P291" s="323">
        <f t="shared" si="201"/>
        <v>45</v>
      </c>
      <c r="Q291" s="407"/>
      <c r="R291" s="407"/>
      <c r="S291" s="407">
        <v>45</v>
      </c>
      <c r="T291" s="407"/>
      <c r="U291" s="407"/>
      <c r="V291" s="305">
        <f t="shared" si="164"/>
        <v>100</v>
      </c>
    </row>
    <row r="292" spans="1:22" s="325" customFormat="1" ht="22.5">
      <c r="A292" s="397"/>
      <c r="B292" s="398" t="s">
        <v>924</v>
      </c>
      <c r="C292" s="321">
        <f t="shared" si="198"/>
        <v>5</v>
      </c>
      <c r="D292" s="406"/>
      <c r="E292" s="406"/>
      <c r="F292" s="407">
        <v>5</v>
      </c>
      <c r="G292" s="407"/>
      <c r="H292" s="407"/>
      <c r="I292" s="323">
        <f t="shared" si="199"/>
        <v>5</v>
      </c>
      <c r="J292" s="407"/>
      <c r="K292" s="407"/>
      <c r="L292" s="407">
        <v>5</v>
      </c>
      <c r="M292" s="407"/>
      <c r="N292" s="407"/>
      <c r="O292" s="324">
        <f t="shared" si="200"/>
        <v>100</v>
      </c>
      <c r="P292" s="323">
        <f t="shared" si="201"/>
        <v>5</v>
      </c>
      <c r="Q292" s="407"/>
      <c r="R292" s="407"/>
      <c r="S292" s="407">
        <v>5</v>
      </c>
      <c r="T292" s="407"/>
      <c r="U292" s="407"/>
      <c r="V292" s="305">
        <f t="shared" si="164"/>
        <v>100</v>
      </c>
    </row>
    <row r="293" spans="1:22" s="325" customFormat="1">
      <c r="A293" s="397"/>
      <c r="B293" s="398" t="s">
        <v>925</v>
      </c>
      <c r="C293" s="321">
        <f t="shared" si="198"/>
        <v>25</v>
      </c>
      <c r="D293" s="406"/>
      <c r="E293" s="406"/>
      <c r="F293" s="407">
        <v>25</v>
      </c>
      <c r="G293" s="407"/>
      <c r="H293" s="407"/>
      <c r="I293" s="323">
        <f t="shared" si="199"/>
        <v>25</v>
      </c>
      <c r="J293" s="407"/>
      <c r="K293" s="407"/>
      <c r="L293" s="407">
        <v>25</v>
      </c>
      <c r="M293" s="407"/>
      <c r="N293" s="407"/>
      <c r="O293" s="324">
        <f t="shared" si="200"/>
        <v>100</v>
      </c>
      <c r="P293" s="323">
        <f t="shared" si="201"/>
        <v>25</v>
      </c>
      <c r="Q293" s="407"/>
      <c r="R293" s="407"/>
      <c r="S293" s="407">
        <v>25</v>
      </c>
      <c r="T293" s="407"/>
      <c r="U293" s="407"/>
      <c r="V293" s="305">
        <f t="shared" si="164"/>
        <v>100</v>
      </c>
    </row>
    <row r="294" spans="1:22" ht="21.75">
      <c r="A294" s="486">
        <v>17</v>
      </c>
      <c r="B294" s="334" t="s">
        <v>133</v>
      </c>
      <c r="C294" s="311"/>
      <c r="D294" s="311"/>
      <c r="E294" s="311"/>
      <c r="F294" s="311"/>
      <c r="G294" s="311">
        <f t="shared" ref="G294:N294" si="202">G295+G302</f>
        <v>0</v>
      </c>
      <c r="H294" s="311">
        <f t="shared" si="202"/>
        <v>0</v>
      </c>
      <c r="I294" s="311">
        <f t="shared" si="202"/>
        <v>0</v>
      </c>
      <c r="J294" s="311">
        <f t="shared" si="202"/>
        <v>0</v>
      </c>
      <c r="K294" s="311">
        <f t="shared" si="202"/>
        <v>0</v>
      </c>
      <c r="L294" s="311">
        <f t="shared" si="202"/>
        <v>0</v>
      </c>
      <c r="M294" s="311">
        <f t="shared" si="202"/>
        <v>0</v>
      </c>
      <c r="N294" s="311">
        <f t="shared" si="202"/>
        <v>0</v>
      </c>
      <c r="O294" s="308" t="e">
        <f t="shared" si="200"/>
        <v>#DIV/0!</v>
      </c>
      <c r="P294" s="312">
        <f t="shared" si="201"/>
        <v>0</v>
      </c>
      <c r="Q294" s="400">
        <f>SUM(Q295:Q310)</f>
        <v>0</v>
      </c>
      <c r="R294" s="400">
        <f>SUM(R295:R310)</f>
        <v>0</v>
      </c>
      <c r="S294" s="400">
        <f>SUM(S295:S310)</f>
        <v>0</v>
      </c>
      <c r="T294" s="400">
        <f>SUM(T295:T310)</f>
        <v>0</v>
      </c>
      <c r="U294" s="400">
        <f>SUM(U295:U310)</f>
        <v>0</v>
      </c>
      <c r="V294" s="305" t="e">
        <f t="shared" si="164"/>
        <v>#DIV/0!</v>
      </c>
    </row>
    <row r="295" spans="1:22" s="319" customFormat="1">
      <c r="A295" s="393" t="s">
        <v>926</v>
      </c>
      <c r="B295" s="487" t="s">
        <v>927</v>
      </c>
      <c r="C295" s="315"/>
      <c r="D295" s="327"/>
      <c r="E295" s="327"/>
      <c r="F295" s="327"/>
      <c r="G295" s="327">
        <f t="shared" ref="G295:N295" si="203">SUM(G296:G301)</f>
        <v>0</v>
      </c>
      <c r="H295" s="327">
        <f t="shared" si="203"/>
        <v>0</v>
      </c>
      <c r="I295" s="321">
        <f t="shared" si="203"/>
        <v>0</v>
      </c>
      <c r="J295" s="327">
        <f t="shared" si="203"/>
        <v>0</v>
      </c>
      <c r="K295" s="327">
        <f t="shared" si="203"/>
        <v>0</v>
      </c>
      <c r="L295" s="327">
        <f t="shared" si="203"/>
        <v>0</v>
      </c>
      <c r="M295" s="327">
        <f t="shared" si="203"/>
        <v>0</v>
      </c>
      <c r="N295" s="327">
        <f t="shared" si="203"/>
        <v>0</v>
      </c>
      <c r="O295" s="318" t="e">
        <f t="shared" si="200"/>
        <v>#DIV/0!</v>
      </c>
      <c r="P295" s="321">
        <f t="shared" ref="P295:U295" si="204">SUM(P296:P301)</f>
        <v>0</v>
      </c>
      <c r="Q295" s="327">
        <f t="shared" si="204"/>
        <v>0</v>
      </c>
      <c r="R295" s="327">
        <f t="shared" si="204"/>
        <v>0</v>
      </c>
      <c r="S295" s="327">
        <f t="shared" si="204"/>
        <v>0</v>
      </c>
      <c r="T295" s="327">
        <f t="shared" si="204"/>
        <v>0</v>
      </c>
      <c r="U295" s="327">
        <f t="shared" si="204"/>
        <v>0</v>
      </c>
      <c r="V295" s="305" t="e">
        <f t="shared" ref="V295:V360" si="205">SUM(P295/I295*100)</f>
        <v>#DIV/0!</v>
      </c>
    </row>
    <row r="296" spans="1:22" s="325" customFormat="1">
      <c r="A296" s="397"/>
      <c r="B296" s="488" t="s">
        <v>928</v>
      </c>
      <c r="C296" s="321"/>
      <c r="D296" s="406"/>
      <c r="E296" s="406"/>
      <c r="F296" s="407"/>
      <c r="G296" s="407"/>
      <c r="H296" s="407"/>
      <c r="I296" s="323">
        <f t="shared" ref="I296:I312" si="206">SUM(J296:N296)</f>
        <v>0</v>
      </c>
      <c r="J296" s="407"/>
      <c r="K296" s="407"/>
      <c r="L296" s="407"/>
      <c r="M296" s="407"/>
      <c r="N296" s="407"/>
      <c r="O296" s="324" t="e">
        <f t="shared" si="200"/>
        <v>#DIV/0!</v>
      </c>
      <c r="P296" s="323">
        <f t="shared" ref="P296:P301" si="207">SUM(Q296:U296)</f>
        <v>0</v>
      </c>
      <c r="Q296" s="407"/>
      <c r="R296" s="407"/>
      <c r="S296" s="407"/>
      <c r="T296" s="407"/>
      <c r="U296" s="407"/>
      <c r="V296" s="305" t="e">
        <f t="shared" si="205"/>
        <v>#DIV/0!</v>
      </c>
    </row>
    <row r="297" spans="1:22" s="325" customFormat="1" ht="45">
      <c r="A297" s="397"/>
      <c r="B297" s="488" t="s">
        <v>929</v>
      </c>
      <c r="C297" s="321"/>
      <c r="D297" s="406"/>
      <c r="E297" s="406"/>
      <c r="F297" s="407"/>
      <c r="G297" s="407"/>
      <c r="H297" s="407"/>
      <c r="I297" s="323">
        <f t="shared" si="206"/>
        <v>0</v>
      </c>
      <c r="J297" s="407"/>
      <c r="K297" s="407"/>
      <c r="L297" s="407"/>
      <c r="M297" s="407"/>
      <c r="N297" s="407"/>
      <c r="O297" s="324" t="e">
        <f t="shared" si="200"/>
        <v>#DIV/0!</v>
      </c>
      <c r="P297" s="323">
        <f t="shared" si="207"/>
        <v>0</v>
      </c>
      <c r="Q297" s="407"/>
      <c r="R297" s="407"/>
      <c r="S297" s="407"/>
      <c r="T297" s="407"/>
      <c r="U297" s="407"/>
      <c r="V297" s="305" t="e">
        <f t="shared" si="205"/>
        <v>#DIV/0!</v>
      </c>
    </row>
    <row r="298" spans="1:22" s="325" customFormat="1">
      <c r="A298" s="397"/>
      <c r="B298" s="488" t="s">
        <v>930</v>
      </c>
      <c r="C298" s="321"/>
      <c r="D298" s="406"/>
      <c r="E298" s="406"/>
      <c r="F298" s="407"/>
      <c r="G298" s="407"/>
      <c r="H298" s="407"/>
      <c r="I298" s="323">
        <f t="shared" si="206"/>
        <v>0</v>
      </c>
      <c r="J298" s="407"/>
      <c r="K298" s="407"/>
      <c r="L298" s="407"/>
      <c r="M298" s="407"/>
      <c r="N298" s="407"/>
      <c r="O298" s="324" t="e">
        <f t="shared" si="200"/>
        <v>#DIV/0!</v>
      </c>
      <c r="P298" s="323">
        <f t="shared" si="207"/>
        <v>0</v>
      </c>
      <c r="Q298" s="407"/>
      <c r="R298" s="407"/>
      <c r="S298" s="407"/>
      <c r="T298" s="407"/>
      <c r="U298" s="407"/>
      <c r="V298" s="305" t="e">
        <f t="shared" si="205"/>
        <v>#DIV/0!</v>
      </c>
    </row>
    <row r="299" spans="1:22" s="325" customFormat="1" ht="45">
      <c r="A299" s="397"/>
      <c r="B299" s="489" t="s">
        <v>931</v>
      </c>
      <c r="C299" s="321"/>
      <c r="D299" s="406"/>
      <c r="E299" s="406"/>
      <c r="F299" s="407"/>
      <c r="G299" s="407"/>
      <c r="H299" s="407"/>
      <c r="I299" s="323">
        <f t="shared" si="206"/>
        <v>0</v>
      </c>
      <c r="J299" s="407"/>
      <c r="K299" s="407"/>
      <c r="L299" s="407"/>
      <c r="M299" s="407"/>
      <c r="N299" s="407"/>
      <c r="O299" s="324" t="e">
        <f t="shared" si="200"/>
        <v>#DIV/0!</v>
      </c>
      <c r="P299" s="323">
        <f t="shared" si="207"/>
        <v>0</v>
      </c>
      <c r="Q299" s="407"/>
      <c r="R299" s="407"/>
      <c r="S299" s="407"/>
      <c r="T299" s="407"/>
      <c r="U299" s="407"/>
      <c r="V299" s="305" t="e">
        <f t="shared" si="205"/>
        <v>#DIV/0!</v>
      </c>
    </row>
    <row r="300" spans="1:22" s="325" customFormat="1" ht="33.75">
      <c r="A300" s="397"/>
      <c r="B300" s="488" t="s">
        <v>932</v>
      </c>
      <c r="C300" s="321"/>
      <c r="D300" s="406"/>
      <c r="E300" s="406"/>
      <c r="F300" s="407"/>
      <c r="G300" s="407"/>
      <c r="H300" s="407"/>
      <c r="I300" s="323">
        <f t="shared" si="206"/>
        <v>0</v>
      </c>
      <c r="J300" s="407"/>
      <c r="K300" s="407"/>
      <c r="L300" s="407"/>
      <c r="M300" s="407"/>
      <c r="N300" s="407"/>
      <c r="O300" s="324" t="e">
        <f t="shared" si="200"/>
        <v>#DIV/0!</v>
      </c>
      <c r="P300" s="323">
        <f t="shared" si="207"/>
        <v>0</v>
      </c>
      <c r="Q300" s="407"/>
      <c r="R300" s="407"/>
      <c r="S300" s="407"/>
      <c r="T300" s="407"/>
      <c r="U300" s="407"/>
      <c r="V300" s="305" t="e">
        <f t="shared" si="205"/>
        <v>#DIV/0!</v>
      </c>
    </row>
    <row r="301" spans="1:22" s="325" customFormat="1" ht="22.5">
      <c r="A301" s="397"/>
      <c r="B301" s="488" t="s">
        <v>933</v>
      </c>
      <c r="C301" s="321"/>
      <c r="D301" s="406"/>
      <c r="E301" s="406"/>
      <c r="F301" s="407"/>
      <c r="G301" s="407"/>
      <c r="H301" s="407"/>
      <c r="I301" s="323">
        <f t="shared" si="206"/>
        <v>0</v>
      </c>
      <c r="J301" s="407"/>
      <c r="K301" s="407"/>
      <c r="L301" s="407"/>
      <c r="M301" s="407"/>
      <c r="N301" s="407"/>
      <c r="O301" s="324" t="e">
        <f t="shared" si="200"/>
        <v>#DIV/0!</v>
      </c>
      <c r="P301" s="323">
        <f t="shared" si="207"/>
        <v>0</v>
      </c>
      <c r="Q301" s="407"/>
      <c r="R301" s="407"/>
      <c r="S301" s="407"/>
      <c r="T301" s="407"/>
      <c r="U301" s="407"/>
      <c r="V301" s="305" t="e">
        <f t="shared" si="205"/>
        <v>#DIV/0!</v>
      </c>
    </row>
    <row r="302" spans="1:22" s="319" customFormat="1" ht="22.5">
      <c r="A302" s="393" t="s">
        <v>934</v>
      </c>
      <c r="B302" s="490" t="s">
        <v>935</v>
      </c>
      <c r="C302" s="315"/>
      <c r="D302" s="327"/>
      <c r="E302" s="327"/>
      <c r="F302" s="327"/>
      <c r="G302" s="327">
        <f t="shared" ref="G302:N302" si="208">SUM(G303:G310)</f>
        <v>0</v>
      </c>
      <c r="H302" s="327">
        <f t="shared" si="208"/>
        <v>0</v>
      </c>
      <c r="I302" s="327">
        <f t="shared" si="208"/>
        <v>0</v>
      </c>
      <c r="J302" s="327">
        <f t="shared" si="208"/>
        <v>0</v>
      </c>
      <c r="K302" s="327">
        <f t="shared" si="208"/>
        <v>0</v>
      </c>
      <c r="L302" s="327">
        <f t="shared" si="208"/>
        <v>0</v>
      </c>
      <c r="M302" s="327">
        <f t="shared" si="208"/>
        <v>0</v>
      </c>
      <c r="N302" s="327">
        <f t="shared" si="208"/>
        <v>0</v>
      </c>
      <c r="O302" s="324" t="e">
        <f t="shared" si="200"/>
        <v>#DIV/0!</v>
      </c>
      <c r="P302" s="327">
        <f t="shared" ref="P302:U302" si="209">SUM(P303:P310)</f>
        <v>0</v>
      </c>
      <c r="Q302" s="327">
        <f t="shared" si="209"/>
        <v>0</v>
      </c>
      <c r="R302" s="327">
        <f t="shared" si="209"/>
        <v>0</v>
      </c>
      <c r="S302" s="327">
        <f t="shared" si="209"/>
        <v>0</v>
      </c>
      <c r="T302" s="327">
        <f t="shared" si="209"/>
        <v>0</v>
      </c>
      <c r="U302" s="327">
        <f t="shared" si="209"/>
        <v>0</v>
      </c>
      <c r="V302" s="305" t="e">
        <f t="shared" si="205"/>
        <v>#DIV/0!</v>
      </c>
    </row>
    <row r="303" spans="1:22" s="325" customFormat="1">
      <c r="A303" s="397"/>
      <c r="B303" s="488" t="s">
        <v>936</v>
      </c>
      <c r="C303" s="321"/>
      <c r="D303" s="406"/>
      <c r="E303" s="406"/>
      <c r="F303" s="407"/>
      <c r="G303" s="407"/>
      <c r="H303" s="407"/>
      <c r="I303" s="323">
        <f t="shared" si="206"/>
        <v>0</v>
      </c>
      <c r="J303" s="407"/>
      <c r="K303" s="407"/>
      <c r="L303" s="407"/>
      <c r="M303" s="407"/>
      <c r="N303" s="407"/>
      <c r="O303" s="324" t="e">
        <f t="shared" si="200"/>
        <v>#DIV/0!</v>
      </c>
      <c r="P303" s="323">
        <f t="shared" ref="P303:P312" si="210">SUM(Q303:U303)</f>
        <v>0</v>
      </c>
      <c r="Q303" s="407"/>
      <c r="R303" s="407"/>
      <c r="S303" s="407"/>
      <c r="T303" s="407"/>
      <c r="U303" s="407"/>
      <c r="V303" s="305" t="e">
        <f t="shared" si="205"/>
        <v>#DIV/0!</v>
      </c>
    </row>
    <row r="304" spans="1:22" s="325" customFormat="1">
      <c r="A304" s="397"/>
      <c r="B304" s="488" t="s">
        <v>937</v>
      </c>
      <c r="C304" s="321"/>
      <c r="D304" s="406"/>
      <c r="E304" s="406"/>
      <c r="F304" s="407"/>
      <c r="G304" s="407"/>
      <c r="H304" s="407"/>
      <c r="I304" s="323">
        <f t="shared" si="206"/>
        <v>0</v>
      </c>
      <c r="J304" s="407"/>
      <c r="K304" s="407"/>
      <c r="L304" s="407"/>
      <c r="M304" s="407"/>
      <c r="N304" s="407"/>
      <c r="O304" s="324" t="e">
        <f t="shared" si="200"/>
        <v>#DIV/0!</v>
      </c>
      <c r="P304" s="323">
        <f t="shared" si="210"/>
        <v>0</v>
      </c>
      <c r="Q304" s="407"/>
      <c r="R304" s="407"/>
      <c r="S304" s="407"/>
      <c r="T304" s="407"/>
      <c r="U304" s="407"/>
      <c r="V304" s="305" t="e">
        <f t="shared" si="205"/>
        <v>#DIV/0!</v>
      </c>
    </row>
    <row r="305" spans="1:22" s="325" customFormat="1">
      <c r="A305" s="397"/>
      <c r="B305" s="488" t="s">
        <v>938</v>
      </c>
      <c r="C305" s="321"/>
      <c r="D305" s="406"/>
      <c r="E305" s="406"/>
      <c r="F305" s="407"/>
      <c r="G305" s="407"/>
      <c r="H305" s="407"/>
      <c r="I305" s="323">
        <f t="shared" si="206"/>
        <v>0</v>
      </c>
      <c r="J305" s="407"/>
      <c r="K305" s="407"/>
      <c r="L305" s="407"/>
      <c r="M305" s="407"/>
      <c r="N305" s="407"/>
      <c r="O305" s="324" t="e">
        <f t="shared" si="200"/>
        <v>#DIV/0!</v>
      </c>
      <c r="P305" s="323">
        <f t="shared" si="210"/>
        <v>0</v>
      </c>
      <c r="Q305" s="407"/>
      <c r="R305" s="407"/>
      <c r="S305" s="407"/>
      <c r="T305" s="407"/>
      <c r="U305" s="407"/>
      <c r="V305" s="305" t="e">
        <f t="shared" si="205"/>
        <v>#DIV/0!</v>
      </c>
    </row>
    <row r="306" spans="1:22" s="325" customFormat="1" ht="22.5">
      <c r="A306" s="397"/>
      <c r="B306" s="488" t="s">
        <v>939</v>
      </c>
      <c r="C306" s="321"/>
      <c r="D306" s="406"/>
      <c r="E306" s="406"/>
      <c r="F306" s="407"/>
      <c r="G306" s="407"/>
      <c r="H306" s="407"/>
      <c r="I306" s="323">
        <f t="shared" si="206"/>
        <v>0</v>
      </c>
      <c r="J306" s="407"/>
      <c r="K306" s="407"/>
      <c r="L306" s="407"/>
      <c r="M306" s="407"/>
      <c r="N306" s="407"/>
      <c r="O306" s="324" t="e">
        <f t="shared" si="200"/>
        <v>#DIV/0!</v>
      </c>
      <c r="P306" s="323">
        <f t="shared" si="210"/>
        <v>0</v>
      </c>
      <c r="Q306" s="407"/>
      <c r="R306" s="407"/>
      <c r="S306" s="407"/>
      <c r="T306" s="407"/>
      <c r="U306" s="407"/>
      <c r="V306" s="305" t="e">
        <f t="shared" si="205"/>
        <v>#DIV/0!</v>
      </c>
    </row>
    <row r="307" spans="1:22" s="325" customFormat="1" ht="22.5">
      <c r="A307" s="397"/>
      <c r="B307" s="488" t="s">
        <v>940</v>
      </c>
      <c r="C307" s="321"/>
      <c r="D307" s="406"/>
      <c r="E307" s="406"/>
      <c r="F307" s="407"/>
      <c r="G307" s="407"/>
      <c r="H307" s="407"/>
      <c r="I307" s="323">
        <f t="shared" si="206"/>
        <v>0</v>
      </c>
      <c r="J307" s="407"/>
      <c r="K307" s="407"/>
      <c r="L307" s="407"/>
      <c r="M307" s="407"/>
      <c r="N307" s="407"/>
      <c r="O307" s="324" t="e">
        <f t="shared" si="200"/>
        <v>#DIV/0!</v>
      </c>
      <c r="P307" s="323">
        <f t="shared" si="210"/>
        <v>0</v>
      </c>
      <c r="Q307" s="407"/>
      <c r="R307" s="407"/>
      <c r="S307" s="407"/>
      <c r="T307" s="407"/>
      <c r="U307" s="407"/>
      <c r="V307" s="305" t="e">
        <f t="shared" si="205"/>
        <v>#DIV/0!</v>
      </c>
    </row>
    <row r="308" spans="1:22" s="325" customFormat="1">
      <c r="A308" s="402"/>
      <c r="B308" s="488" t="s">
        <v>941</v>
      </c>
      <c r="C308" s="321"/>
      <c r="D308" s="406"/>
      <c r="E308" s="406"/>
      <c r="F308" s="407"/>
      <c r="G308" s="407"/>
      <c r="H308" s="407"/>
      <c r="I308" s="323">
        <f t="shared" si="206"/>
        <v>0</v>
      </c>
      <c r="J308" s="407"/>
      <c r="K308" s="407"/>
      <c r="L308" s="407"/>
      <c r="M308" s="407"/>
      <c r="N308" s="407"/>
      <c r="O308" s="324" t="e">
        <f t="shared" si="200"/>
        <v>#DIV/0!</v>
      </c>
      <c r="P308" s="323">
        <f t="shared" si="210"/>
        <v>0</v>
      </c>
      <c r="Q308" s="407"/>
      <c r="R308" s="407"/>
      <c r="S308" s="407"/>
      <c r="T308" s="407"/>
      <c r="U308" s="407"/>
      <c r="V308" s="305" t="e">
        <f t="shared" si="205"/>
        <v>#DIV/0!</v>
      </c>
    </row>
    <row r="309" spans="1:22" s="325" customFormat="1" ht="22.5">
      <c r="A309" s="402"/>
      <c r="B309" s="488" t="s">
        <v>942</v>
      </c>
      <c r="C309" s="321"/>
      <c r="D309" s="406"/>
      <c r="E309" s="406"/>
      <c r="F309" s="407"/>
      <c r="G309" s="407"/>
      <c r="H309" s="407"/>
      <c r="I309" s="323">
        <f t="shared" si="206"/>
        <v>0</v>
      </c>
      <c r="J309" s="407"/>
      <c r="K309" s="407"/>
      <c r="L309" s="407"/>
      <c r="M309" s="407"/>
      <c r="N309" s="407"/>
      <c r="O309" s="324" t="e">
        <f t="shared" si="200"/>
        <v>#DIV/0!</v>
      </c>
      <c r="P309" s="323">
        <f t="shared" si="210"/>
        <v>0</v>
      </c>
      <c r="Q309" s="407"/>
      <c r="R309" s="407"/>
      <c r="S309" s="407"/>
      <c r="T309" s="407"/>
      <c r="U309" s="407"/>
      <c r="V309" s="305" t="e">
        <f t="shared" si="205"/>
        <v>#DIV/0!</v>
      </c>
    </row>
    <row r="310" spans="1:22" s="325" customFormat="1" ht="22.5">
      <c r="A310" s="402"/>
      <c r="B310" s="488" t="s">
        <v>943</v>
      </c>
      <c r="C310" s="321"/>
      <c r="D310" s="406"/>
      <c r="E310" s="406"/>
      <c r="F310" s="407"/>
      <c r="G310" s="407"/>
      <c r="H310" s="407"/>
      <c r="I310" s="323">
        <f t="shared" si="206"/>
        <v>0</v>
      </c>
      <c r="J310" s="407"/>
      <c r="K310" s="407"/>
      <c r="L310" s="407"/>
      <c r="M310" s="407"/>
      <c r="N310" s="407"/>
      <c r="O310" s="324" t="e">
        <f t="shared" si="200"/>
        <v>#DIV/0!</v>
      </c>
      <c r="P310" s="323">
        <f t="shared" si="210"/>
        <v>0</v>
      </c>
      <c r="Q310" s="407"/>
      <c r="R310" s="407"/>
      <c r="S310" s="407"/>
      <c r="T310" s="407"/>
      <c r="U310" s="407"/>
      <c r="V310" s="305" t="e">
        <f t="shared" si="205"/>
        <v>#DIV/0!</v>
      </c>
    </row>
    <row r="311" spans="1:22" ht="21">
      <c r="A311" s="333">
        <v>18</v>
      </c>
      <c r="B311" s="330" t="s">
        <v>944</v>
      </c>
      <c r="C311" s="311">
        <f>SUM(D311:H311)</f>
        <v>0</v>
      </c>
      <c r="D311" s="312">
        <f>SUM(D312)</f>
        <v>0</v>
      </c>
      <c r="E311" s="312">
        <f t="shared" ref="E311:N311" si="211">SUM(E312)</f>
        <v>0</v>
      </c>
      <c r="F311" s="491">
        <f t="shared" si="211"/>
        <v>0</v>
      </c>
      <c r="G311" s="312">
        <f t="shared" si="211"/>
        <v>0</v>
      </c>
      <c r="H311" s="312">
        <f t="shared" si="211"/>
        <v>0</v>
      </c>
      <c r="I311" s="312">
        <f t="shared" si="206"/>
        <v>0</v>
      </c>
      <c r="J311" s="312">
        <f t="shared" si="211"/>
        <v>0</v>
      </c>
      <c r="K311" s="312">
        <f t="shared" si="211"/>
        <v>0</v>
      </c>
      <c r="L311" s="312">
        <f t="shared" si="211"/>
        <v>0</v>
      </c>
      <c r="M311" s="312">
        <f t="shared" si="211"/>
        <v>0</v>
      </c>
      <c r="N311" s="312">
        <f t="shared" si="211"/>
        <v>0</v>
      </c>
      <c r="O311" s="308" t="e">
        <f t="shared" si="200"/>
        <v>#DIV/0!</v>
      </c>
      <c r="P311" s="312">
        <f t="shared" si="210"/>
        <v>0</v>
      </c>
      <c r="Q311" s="312">
        <f>SUM(Q312)</f>
        <v>0</v>
      </c>
      <c r="R311" s="312">
        <f>SUM(R312)</f>
        <v>0</v>
      </c>
      <c r="S311" s="312">
        <f>SUM(S312)</f>
        <v>0</v>
      </c>
      <c r="T311" s="312">
        <f>SUM(T312)</f>
        <v>0</v>
      </c>
      <c r="U311" s="312">
        <f>SUM(U312)</f>
        <v>0</v>
      </c>
      <c r="V311" s="305" t="e">
        <f t="shared" si="205"/>
        <v>#DIV/0!</v>
      </c>
    </row>
    <row r="312" spans="1:22">
      <c r="A312" s="402"/>
      <c r="B312" s="332"/>
      <c r="C312" s="321">
        <f>SUM(D312:H312)</f>
        <v>0</v>
      </c>
      <c r="D312" s="492"/>
      <c r="E312" s="492"/>
      <c r="F312" s="407"/>
      <c r="G312" s="407"/>
      <c r="H312" s="407"/>
      <c r="I312" s="323">
        <f t="shared" si="206"/>
        <v>0</v>
      </c>
      <c r="J312" s="407"/>
      <c r="K312" s="407"/>
      <c r="L312" s="407"/>
      <c r="M312" s="407"/>
      <c r="N312" s="407"/>
      <c r="O312" s="324" t="e">
        <f t="shared" si="200"/>
        <v>#DIV/0!</v>
      </c>
      <c r="P312" s="323">
        <f t="shared" si="210"/>
        <v>0</v>
      </c>
      <c r="Q312" s="407"/>
      <c r="R312" s="407"/>
      <c r="S312" s="407"/>
      <c r="T312" s="407"/>
      <c r="U312" s="407"/>
      <c r="V312" s="305" t="e">
        <f t="shared" si="205"/>
        <v>#DIV/0!</v>
      </c>
    </row>
    <row r="313" spans="1:22">
      <c r="A313" s="333">
        <v>19</v>
      </c>
      <c r="B313" s="493" t="s">
        <v>134</v>
      </c>
      <c r="C313" s="312">
        <f t="shared" ref="C313:H313" si="212">C314+C318+C325+C330+C343</f>
        <v>3285</v>
      </c>
      <c r="D313" s="312">
        <f t="shared" si="212"/>
        <v>0</v>
      </c>
      <c r="E313" s="312">
        <f>E314+E318+E325+E330+E343</f>
        <v>1055</v>
      </c>
      <c r="F313" s="312">
        <f t="shared" si="212"/>
        <v>1620</v>
      </c>
      <c r="G313" s="312">
        <f t="shared" si="212"/>
        <v>510</v>
      </c>
      <c r="H313" s="312">
        <f t="shared" si="212"/>
        <v>100</v>
      </c>
      <c r="I313" s="312">
        <f>I314+I318+I325+I330+I343</f>
        <v>1594.925</v>
      </c>
      <c r="J313" s="312">
        <f t="shared" ref="J313:N313" si="213">J314+J318+J325+J330+J343</f>
        <v>0</v>
      </c>
      <c r="K313" s="312">
        <f>K314+K318+K325+K330+K343</f>
        <v>245.726</v>
      </c>
      <c r="L313" s="312">
        <f>L314+L318+L325+L330+L343</f>
        <v>1349.1990000000001</v>
      </c>
      <c r="M313" s="312">
        <f t="shared" si="213"/>
        <v>0</v>
      </c>
      <c r="N313" s="312">
        <f t="shared" si="213"/>
        <v>0</v>
      </c>
      <c r="O313" s="308">
        <f t="shared" si="200"/>
        <v>48.551750380517497</v>
      </c>
      <c r="P313" s="312">
        <f t="shared" ref="P313:U313" si="214">P314+P318+P325+P330+P343</f>
        <v>1594.925</v>
      </c>
      <c r="Q313" s="312">
        <f t="shared" si="214"/>
        <v>0</v>
      </c>
      <c r="R313" s="312">
        <f t="shared" si="214"/>
        <v>245.726</v>
      </c>
      <c r="S313" s="312">
        <f t="shared" si="214"/>
        <v>1349.1990000000001</v>
      </c>
      <c r="T313" s="312">
        <f t="shared" si="214"/>
        <v>0</v>
      </c>
      <c r="U313" s="312">
        <f t="shared" si="214"/>
        <v>0</v>
      </c>
      <c r="V313" s="305">
        <f t="shared" si="205"/>
        <v>100</v>
      </c>
    </row>
    <row r="314" spans="1:22">
      <c r="A314" s="393" t="s">
        <v>945</v>
      </c>
      <c r="B314" s="494" t="s">
        <v>135</v>
      </c>
      <c r="C314" s="317">
        <f t="shared" ref="C314:H314" si="215">SUM(C315:C317)</f>
        <v>670</v>
      </c>
      <c r="D314" s="316">
        <f t="shared" si="215"/>
        <v>0</v>
      </c>
      <c r="E314" s="316">
        <f t="shared" si="215"/>
        <v>0</v>
      </c>
      <c r="F314" s="495">
        <f t="shared" si="215"/>
        <v>670</v>
      </c>
      <c r="G314" s="316">
        <f t="shared" si="215"/>
        <v>0</v>
      </c>
      <c r="H314" s="316">
        <f t="shared" si="215"/>
        <v>0</v>
      </c>
      <c r="I314" s="317">
        <f t="shared" ref="I314:N314" si="216">SUM(I315:I317)</f>
        <v>495</v>
      </c>
      <c r="J314" s="316">
        <f t="shared" si="216"/>
        <v>0</v>
      </c>
      <c r="K314" s="316">
        <f t="shared" si="216"/>
        <v>0</v>
      </c>
      <c r="L314" s="495">
        <f t="shared" si="216"/>
        <v>495</v>
      </c>
      <c r="M314" s="316">
        <f t="shared" si="216"/>
        <v>0</v>
      </c>
      <c r="N314" s="316">
        <f t="shared" si="216"/>
        <v>0</v>
      </c>
      <c r="O314" s="324">
        <f t="shared" si="200"/>
        <v>73.880597014925371</v>
      </c>
      <c r="P314" s="317">
        <f t="shared" ref="P314:U314" si="217">SUM(P315:P317)</f>
        <v>495</v>
      </c>
      <c r="Q314" s="316">
        <f t="shared" si="217"/>
        <v>0</v>
      </c>
      <c r="R314" s="316">
        <f t="shared" si="217"/>
        <v>0</v>
      </c>
      <c r="S314" s="495">
        <f t="shared" si="217"/>
        <v>495</v>
      </c>
      <c r="T314" s="316">
        <f t="shared" si="217"/>
        <v>0</v>
      </c>
      <c r="U314" s="316">
        <f t="shared" si="217"/>
        <v>0</v>
      </c>
      <c r="V314" s="305">
        <f t="shared" si="205"/>
        <v>100</v>
      </c>
    </row>
    <row r="315" spans="1:22">
      <c r="A315" s="397"/>
      <c r="B315" s="496" t="s">
        <v>946</v>
      </c>
      <c r="C315" s="497">
        <f>SUM(D315:H315)</f>
        <v>650</v>
      </c>
      <c r="D315" s="498"/>
      <c r="E315" s="499"/>
      <c r="F315" s="417">
        <v>650</v>
      </c>
      <c r="G315" s="418"/>
      <c r="H315" s="418"/>
      <c r="I315" s="497">
        <f>SUM(J315:N315)</f>
        <v>495</v>
      </c>
      <c r="J315" s="499"/>
      <c r="K315" s="499"/>
      <c r="L315" s="407">
        <v>495</v>
      </c>
      <c r="M315" s="418"/>
      <c r="N315" s="418"/>
      <c r="O315" s="324">
        <f t="shared" si="200"/>
        <v>76.153846153846146</v>
      </c>
      <c r="P315" s="497">
        <f>SUM(Q315:U315)</f>
        <v>495</v>
      </c>
      <c r="Q315" s="499"/>
      <c r="R315" s="499"/>
      <c r="S315" s="407">
        <v>495</v>
      </c>
      <c r="T315" s="418"/>
      <c r="U315" s="418"/>
      <c r="V315" s="305">
        <f t="shared" si="205"/>
        <v>100</v>
      </c>
    </row>
    <row r="316" spans="1:22">
      <c r="A316" s="397"/>
      <c r="B316" s="496" t="s">
        <v>947</v>
      </c>
      <c r="C316" s="497">
        <f>SUM(D316:H316)</f>
        <v>10</v>
      </c>
      <c r="D316" s="498"/>
      <c r="E316" s="499"/>
      <c r="F316" s="417">
        <v>10</v>
      </c>
      <c r="G316" s="418"/>
      <c r="H316" s="418"/>
      <c r="I316" s="497">
        <f>SUM(J316:N316)</f>
        <v>0</v>
      </c>
      <c r="J316" s="499"/>
      <c r="K316" s="499"/>
      <c r="L316" s="407"/>
      <c r="M316" s="418"/>
      <c r="N316" s="418"/>
      <c r="O316" s="324">
        <f t="shared" si="200"/>
        <v>0</v>
      </c>
      <c r="P316" s="497">
        <f>SUM(Q316:U316)</f>
        <v>0</v>
      </c>
      <c r="Q316" s="499"/>
      <c r="R316" s="499"/>
      <c r="S316" s="407"/>
      <c r="T316" s="418"/>
      <c r="U316" s="418"/>
      <c r="V316" s="305" t="e">
        <f t="shared" si="205"/>
        <v>#DIV/0!</v>
      </c>
    </row>
    <row r="317" spans="1:22">
      <c r="A317" s="397"/>
      <c r="B317" s="496" t="s">
        <v>948</v>
      </c>
      <c r="C317" s="497">
        <f>SUM(D317:H317)</f>
        <v>10</v>
      </c>
      <c r="D317" s="498"/>
      <c r="E317" s="499"/>
      <c r="F317" s="417">
        <v>10</v>
      </c>
      <c r="G317" s="418"/>
      <c r="H317" s="418"/>
      <c r="I317" s="497">
        <f>SUM(J317:N317)</f>
        <v>0</v>
      </c>
      <c r="J317" s="499"/>
      <c r="K317" s="499"/>
      <c r="L317" s="407"/>
      <c r="M317" s="418"/>
      <c r="N317" s="418"/>
      <c r="O317" s="324">
        <f t="shared" si="200"/>
        <v>0</v>
      </c>
      <c r="P317" s="497">
        <f>SUM(Q317:U317)</f>
        <v>0</v>
      </c>
      <c r="Q317" s="499"/>
      <c r="R317" s="499"/>
      <c r="S317" s="407"/>
      <c r="T317" s="418"/>
      <c r="U317" s="418"/>
      <c r="V317" s="305" t="e">
        <f t="shared" si="205"/>
        <v>#DIV/0!</v>
      </c>
    </row>
    <row r="318" spans="1:22">
      <c r="A318" s="393" t="s">
        <v>949</v>
      </c>
      <c r="B318" s="500" t="s">
        <v>136</v>
      </c>
      <c r="C318" s="471">
        <f t="shared" ref="C318:N318" si="218">SUM(C319:C324)</f>
        <v>235</v>
      </c>
      <c r="D318" s="472">
        <f t="shared" si="218"/>
        <v>0</v>
      </c>
      <c r="E318" s="472">
        <f t="shared" si="218"/>
        <v>120</v>
      </c>
      <c r="F318" s="473">
        <f t="shared" si="218"/>
        <v>115</v>
      </c>
      <c r="G318" s="472">
        <f t="shared" si="218"/>
        <v>0</v>
      </c>
      <c r="H318" s="472">
        <f t="shared" si="218"/>
        <v>0</v>
      </c>
      <c r="I318" s="471">
        <f t="shared" si="218"/>
        <v>104.96</v>
      </c>
      <c r="J318" s="472">
        <f t="shared" si="218"/>
        <v>0</v>
      </c>
      <c r="K318" s="472">
        <f t="shared" si="218"/>
        <v>0</v>
      </c>
      <c r="L318" s="501">
        <f t="shared" si="218"/>
        <v>104.96</v>
      </c>
      <c r="M318" s="472">
        <f t="shared" si="218"/>
        <v>0</v>
      </c>
      <c r="N318" s="472">
        <f t="shared" si="218"/>
        <v>0</v>
      </c>
      <c r="O318" s="324">
        <f t="shared" si="200"/>
        <v>44.663829787234036</v>
      </c>
      <c r="P318" s="471">
        <f t="shared" ref="P318:U318" si="219">SUM(P319:P324)</f>
        <v>104.96</v>
      </c>
      <c r="Q318" s="472">
        <f t="shared" si="219"/>
        <v>0</v>
      </c>
      <c r="R318" s="472">
        <f t="shared" si="219"/>
        <v>0</v>
      </c>
      <c r="S318" s="501">
        <f t="shared" si="219"/>
        <v>104.96</v>
      </c>
      <c r="T318" s="472">
        <f t="shared" si="219"/>
        <v>0</v>
      </c>
      <c r="U318" s="472">
        <f t="shared" si="219"/>
        <v>0</v>
      </c>
      <c r="V318" s="305">
        <f t="shared" si="205"/>
        <v>100</v>
      </c>
    </row>
    <row r="319" spans="1:22">
      <c r="A319" s="397"/>
      <c r="B319" s="496" t="s">
        <v>950</v>
      </c>
      <c r="C319" s="497">
        <f t="shared" ref="C319:C324" si="220">SUM(D319:H319)</f>
        <v>100</v>
      </c>
      <c r="D319" s="498"/>
      <c r="E319" s="498"/>
      <c r="F319" s="417">
        <v>100</v>
      </c>
      <c r="G319" s="417"/>
      <c r="H319" s="417"/>
      <c r="I319" s="497">
        <f t="shared" ref="I319:I324" si="221">SUM(J319:N319)</f>
        <v>104.96</v>
      </c>
      <c r="J319" s="499"/>
      <c r="K319" s="499"/>
      <c r="L319" s="407">
        <v>104.96</v>
      </c>
      <c r="M319" s="418"/>
      <c r="N319" s="418"/>
      <c r="O319" s="324">
        <f t="shared" si="200"/>
        <v>104.95999999999998</v>
      </c>
      <c r="P319" s="497">
        <f t="shared" ref="P319:P324" si="222">SUM(Q319:U319)</f>
        <v>104.96</v>
      </c>
      <c r="Q319" s="499"/>
      <c r="R319" s="499"/>
      <c r="S319" s="407">
        <v>104.96</v>
      </c>
      <c r="T319" s="418"/>
      <c r="U319" s="418"/>
      <c r="V319" s="305">
        <f t="shared" si="205"/>
        <v>100</v>
      </c>
    </row>
    <row r="320" spans="1:22">
      <c r="A320" s="397"/>
      <c r="B320" s="496" t="s">
        <v>951</v>
      </c>
      <c r="C320" s="497">
        <f t="shared" si="220"/>
        <v>15</v>
      </c>
      <c r="D320" s="498"/>
      <c r="E320" s="498"/>
      <c r="F320" s="417">
        <v>15</v>
      </c>
      <c r="G320" s="417"/>
      <c r="H320" s="417"/>
      <c r="I320" s="497">
        <f t="shared" si="221"/>
        <v>0</v>
      </c>
      <c r="J320" s="499"/>
      <c r="K320" s="499"/>
      <c r="L320" s="407"/>
      <c r="M320" s="418"/>
      <c r="N320" s="418"/>
      <c r="O320" s="324">
        <f t="shared" si="200"/>
        <v>0</v>
      </c>
      <c r="P320" s="497">
        <f t="shared" si="222"/>
        <v>0</v>
      </c>
      <c r="Q320" s="499"/>
      <c r="R320" s="499"/>
      <c r="S320" s="407"/>
      <c r="T320" s="418"/>
      <c r="U320" s="418"/>
      <c r="V320" s="305" t="e">
        <f t="shared" si="205"/>
        <v>#DIV/0!</v>
      </c>
    </row>
    <row r="321" spans="1:25" ht="22.5">
      <c r="A321" s="397"/>
      <c r="B321" s="496" t="s">
        <v>952</v>
      </c>
      <c r="C321" s="497">
        <f t="shared" si="220"/>
        <v>50</v>
      </c>
      <c r="D321" s="498"/>
      <c r="E321" s="498">
        <v>50</v>
      </c>
      <c r="F321" s="417"/>
      <c r="G321" s="417"/>
      <c r="H321" s="417"/>
      <c r="I321" s="497">
        <f t="shared" si="221"/>
        <v>0</v>
      </c>
      <c r="J321" s="499"/>
      <c r="K321" s="499"/>
      <c r="L321" s="407"/>
      <c r="M321" s="418"/>
      <c r="N321" s="418"/>
      <c r="O321" s="324">
        <f t="shared" si="200"/>
        <v>0</v>
      </c>
      <c r="P321" s="497">
        <f t="shared" si="222"/>
        <v>0</v>
      </c>
      <c r="Q321" s="499"/>
      <c r="R321" s="499"/>
      <c r="S321" s="407"/>
      <c r="T321" s="418"/>
      <c r="U321" s="418"/>
      <c r="V321" s="305" t="e">
        <f t="shared" si="205"/>
        <v>#DIV/0!</v>
      </c>
    </row>
    <row r="322" spans="1:25">
      <c r="A322" s="397"/>
      <c r="B322" s="496" t="s">
        <v>953</v>
      </c>
      <c r="C322" s="497">
        <f t="shared" si="220"/>
        <v>10</v>
      </c>
      <c r="D322" s="498"/>
      <c r="E322" s="498">
        <v>10</v>
      </c>
      <c r="F322" s="417"/>
      <c r="G322" s="417"/>
      <c r="H322" s="417"/>
      <c r="I322" s="497">
        <f t="shared" si="221"/>
        <v>0</v>
      </c>
      <c r="J322" s="499"/>
      <c r="K322" s="498"/>
      <c r="L322" s="407"/>
      <c r="M322" s="418"/>
      <c r="N322" s="418"/>
      <c r="O322" s="324">
        <f t="shared" si="200"/>
        <v>0</v>
      </c>
      <c r="P322" s="497">
        <f t="shared" si="222"/>
        <v>0</v>
      </c>
      <c r="Q322" s="499"/>
      <c r="R322" s="498"/>
      <c r="S322" s="407"/>
      <c r="T322" s="418"/>
      <c r="U322" s="418"/>
      <c r="V322" s="305" t="e">
        <f t="shared" si="205"/>
        <v>#DIV/0!</v>
      </c>
    </row>
    <row r="323" spans="1:25">
      <c r="A323" s="397"/>
      <c r="B323" s="496" t="s">
        <v>954</v>
      </c>
      <c r="C323" s="497">
        <f t="shared" si="220"/>
        <v>60</v>
      </c>
      <c r="D323" s="498"/>
      <c r="E323" s="498">
        <v>60</v>
      </c>
      <c r="F323" s="417"/>
      <c r="G323" s="417"/>
      <c r="H323" s="417"/>
      <c r="I323" s="497">
        <f t="shared" si="221"/>
        <v>0</v>
      </c>
      <c r="J323" s="499"/>
      <c r="K323" s="499"/>
      <c r="L323" s="407"/>
      <c r="M323" s="418"/>
      <c r="N323" s="418"/>
      <c r="O323" s="324">
        <f t="shared" si="200"/>
        <v>0</v>
      </c>
      <c r="P323" s="497">
        <f t="shared" si="222"/>
        <v>0</v>
      </c>
      <c r="Q323" s="499"/>
      <c r="R323" s="499"/>
      <c r="S323" s="407"/>
      <c r="T323" s="418"/>
      <c r="U323" s="418"/>
      <c r="V323" s="305" t="e">
        <f t="shared" si="205"/>
        <v>#DIV/0!</v>
      </c>
    </row>
    <row r="324" spans="1:25" ht="22.5">
      <c r="A324" s="397"/>
      <c r="B324" s="496" t="s">
        <v>955</v>
      </c>
      <c r="C324" s="497">
        <f t="shared" si="220"/>
        <v>0</v>
      </c>
      <c r="D324" s="498"/>
      <c r="E324" s="498"/>
      <c r="F324" s="417"/>
      <c r="G324" s="417"/>
      <c r="H324" s="417"/>
      <c r="I324" s="497">
        <f t="shared" si="221"/>
        <v>0</v>
      </c>
      <c r="J324" s="499"/>
      <c r="K324" s="499"/>
      <c r="L324" s="407"/>
      <c r="M324" s="418"/>
      <c r="N324" s="418"/>
      <c r="O324" s="324" t="e">
        <f t="shared" si="200"/>
        <v>#DIV/0!</v>
      </c>
      <c r="P324" s="497">
        <f t="shared" si="222"/>
        <v>0</v>
      </c>
      <c r="Q324" s="499"/>
      <c r="R324" s="499"/>
      <c r="S324" s="407"/>
      <c r="T324" s="418"/>
      <c r="U324" s="418"/>
      <c r="V324" s="305" t="e">
        <f t="shared" si="205"/>
        <v>#DIV/0!</v>
      </c>
    </row>
    <row r="325" spans="1:25">
      <c r="A325" s="393" t="s">
        <v>956</v>
      </c>
      <c r="B325" s="500" t="s">
        <v>137</v>
      </c>
      <c r="C325" s="471">
        <f t="shared" ref="C325:N325" si="223">SUM(C326:C329)</f>
        <v>430</v>
      </c>
      <c r="D325" s="472">
        <f t="shared" si="223"/>
        <v>0</v>
      </c>
      <c r="E325" s="472">
        <f t="shared" si="223"/>
        <v>55</v>
      </c>
      <c r="F325" s="472">
        <f t="shared" si="223"/>
        <v>375</v>
      </c>
      <c r="G325" s="472">
        <f t="shared" si="223"/>
        <v>0</v>
      </c>
      <c r="H325" s="472">
        <f t="shared" si="223"/>
        <v>0</v>
      </c>
      <c r="I325" s="471">
        <f t="shared" si="223"/>
        <v>122</v>
      </c>
      <c r="J325" s="472">
        <f t="shared" si="223"/>
        <v>0</v>
      </c>
      <c r="K325" s="472">
        <f t="shared" si="223"/>
        <v>0</v>
      </c>
      <c r="L325" s="473">
        <f t="shared" si="223"/>
        <v>122</v>
      </c>
      <c r="M325" s="472">
        <f t="shared" si="223"/>
        <v>0</v>
      </c>
      <c r="N325" s="472">
        <f t="shared" si="223"/>
        <v>0</v>
      </c>
      <c r="O325" s="324">
        <f t="shared" si="200"/>
        <v>28.372093023255811</v>
      </c>
      <c r="P325" s="471">
        <f t="shared" ref="P325:U325" si="224">SUM(P326:P329)</f>
        <v>122</v>
      </c>
      <c r="Q325" s="472">
        <f t="shared" si="224"/>
        <v>0</v>
      </c>
      <c r="R325" s="472">
        <f t="shared" si="224"/>
        <v>0</v>
      </c>
      <c r="S325" s="473">
        <f t="shared" si="224"/>
        <v>122</v>
      </c>
      <c r="T325" s="472">
        <f t="shared" si="224"/>
        <v>0</v>
      </c>
      <c r="U325" s="472">
        <f t="shared" si="224"/>
        <v>0</v>
      </c>
      <c r="V325" s="305">
        <f t="shared" si="205"/>
        <v>100</v>
      </c>
    </row>
    <row r="326" spans="1:25" ht="22.5">
      <c r="A326" s="397"/>
      <c r="B326" s="496" t="s">
        <v>957</v>
      </c>
      <c r="C326" s="497">
        <f>SUM(D326:H326)</f>
        <v>0</v>
      </c>
      <c r="D326" s="498"/>
      <c r="E326" s="498"/>
      <c r="F326" s="417"/>
      <c r="G326" s="417"/>
      <c r="H326" s="417"/>
      <c r="I326" s="497">
        <f>SUM(J326:N326)</f>
        <v>0</v>
      </c>
      <c r="J326" s="499"/>
      <c r="K326" s="499"/>
      <c r="L326" s="407"/>
      <c r="M326" s="418"/>
      <c r="N326" s="418"/>
      <c r="O326" s="324" t="e">
        <f t="shared" si="200"/>
        <v>#DIV/0!</v>
      </c>
      <c r="P326" s="497">
        <f>SUM(Q326:U326)</f>
        <v>0</v>
      </c>
      <c r="Q326" s="499"/>
      <c r="R326" s="499"/>
      <c r="S326" s="407"/>
      <c r="T326" s="418"/>
      <c r="U326" s="418"/>
      <c r="V326" s="305" t="e">
        <f t="shared" si="205"/>
        <v>#DIV/0!</v>
      </c>
    </row>
    <row r="327" spans="1:25">
      <c r="A327" s="397"/>
      <c r="B327" s="496" t="s">
        <v>958</v>
      </c>
      <c r="C327" s="497">
        <f>SUM(D327:H327)</f>
        <v>350</v>
      </c>
      <c r="D327" s="498"/>
      <c r="E327" s="498"/>
      <c r="F327" s="417">
        <v>350</v>
      </c>
      <c r="G327" s="417"/>
      <c r="H327" s="417"/>
      <c r="I327" s="497">
        <f>SUM(J327:N327)</f>
        <v>50</v>
      </c>
      <c r="J327" s="499"/>
      <c r="K327" s="499"/>
      <c r="L327" s="407">
        <v>50</v>
      </c>
      <c r="M327" s="418"/>
      <c r="N327" s="418"/>
      <c r="O327" s="324">
        <f t="shared" si="200"/>
        <v>14.285714285714285</v>
      </c>
      <c r="P327" s="497">
        <f>SUM(Q327:U327)</f>
        <v>50</v>
      </c>
      <c r="Q327" s="499"/>
      <c r="R327" s="499"/>
      <c r="S327" s="407">
        <v>50</v>
      </c>
      <c r="T327" s="418"/>
      <c r="U327" s="418"/>
      <c r="V327" s="305">
        <f t="shared" si="205"/>
        <v>100</v>
      </c>
    </row>
    <row r="328" spans="1:25" ht="22.5">
      <c r="A328" s="397"/>
      <c r="B328" s="496" t="s">
        <v>959</v>
      </c>
      <c r="C328" s="497">
        <f>SUM(D328:H328)</f>
        <v>80</v>
      </c>
      <c r="D328" s="498"/>
      <c r="E328" s="498">
        <v>55</v>
      </c>
      <c r="F328" s="417">
        <v>25</v>
      </c>
      <c r="G328" s="417"/>
      <c r="H328" s="417"/>
      <c r="I328" s="497">
        <f>SUM(J328:N328)</f>
        <v>72</v>
      </c>
      <c r="J328" s="499"/>
      <c r="K328" s="499"/>
      <c r="L328" s="407">
        <v>72</v>
      </c>
      <c r="M328" s="418"/>
      <c r="N328" s="418"/>
      <c r="O328" s="324">
        <f t="shared" si="200"/>
        <v>90</v>
      </c>
      <c r="P328" s="497">
        <f>SUM(Q328:U328)</f>
        <v>72</v>
      </c>
      <c r="Q328" s="499"/>
      <c r="R328" s="499"/>
      <c r="S328" s="407">
        <v>72</v>
      </c>
      <c r="T328" s="418"/>
      <c r="U328" s="418"/>
      <c r="V328" s="305">
        <f t="shared" si="205"/>
        <v>100</v>
      </c>
    </row>
    <row r="329" spans="1:25" ht="22.5">
      <c r="A329" s="397"/>
      <c r="B329" s="496" t="s">
        <v>960</v>
      </c>
      <c r="C329" s="497">
        <f>SUM(D329:H329)</f>
        <v>0</v>
      </c>
      <c r="D329" s="498"/>
      <c r="E329" s="498"/>
      <c r="F329" s="417"/>
      <c r="G329" s="417"/>
      <c r="H329" s="417"/>
      <c r="I329" s="497">
        <f>SUM(J329:N329)</f>
        <v>0</v>
      </c>
      <c r="J329" s="499"/>
      <c r="K329" s="499"/>
      <c r="L329" s="407"/>
      <c r="M329" s="418"/>
      <c r="N329" s="418"/>
      <c r="O329" s="324" t="e">
        <f t="shared" si="200"/>
        <v>#DIV/0!</v>
      </c>
      <c r="P329" s="497">
        <f>SUM(Q329:U329)</f>
        <v>0</v>
      </c>
      <c r="Q329" s="499"/>
      <c r="R329" s="499"/>
      <c r="S329" s="407"/>
      <c r="T329" s="418"/>
      <c r="U329" s="418"/>
      <c r="V329" s="305" t="e">
        <f t="shared" si="205"/>
        <v>#DIV/0!</v>
      </c>
    </row>
    <row r="330" spans="1:25">
      <c r="A330" s="393" t="s">
        <v>961</v>
      </c>
      <c r="B330" s="500" t="s">
        <v>138</v>
      </c>
      <c r="C330" s="471">
        <f t="shared" ref="C330:H330" si="225">SUM(C331:C341)</f>
        <v>1395</v>
      </c>
      <c r="D330" s="472">
        <f t="shared" si="225"/>
        <v>0</v>
      </c>
      <c r="E330" s="472">
        <f>SUM(E331:E341)</f>
        <v>395</v>
      </c>
      <c r="F330" s="472">
        <f t="shared" si="225"/>
        <v>440</v>
      </c>
      <c r="G330" s="472">
        <f t="shared" si="225"/>
        <v>510</v>
      </c>
      <c r="H330" s="472">
        <f t="shared" si="225"/>
        <v>50</v>
      </c>
      <c r="I330" s="471">
        <f>SUM(I331:I342)</f>
        <v>601.54899999999998</v>
      </c>
      <c r="J330" s="472">
        <f t="shared" ref="J330:N330" si="226">SUM(J331:J341)</f>
        <v>0</v>
      </c>
      <c r="K330" s="472">
        <f t="shared" si="226"/>
        <v>0</v>
      </c>
      <c r="L330" s="472">
        <f>SUM(L331:L342)</f>
        <v>601.54899999999998</v>
      </c>
      <c r="M330" s="472">
        <f t="shared" si="226"/>
        <v>0</v>
      </c>
      <c r="N330" s="472">
        <f t="shared" si="226"/>
        <v>0</v>
      </c>
      <c r="O330" s="324">
        <f t="shared" si="200"/>
        <v>43.121792114695339</v>
      </c>
      <c r="P330" s="471">
        <f>SUM(P331:P342)</f>
        <v>601.54899999999998</v>
      </c>
      <c r="Q330" s="472">
        <f t="shared" ref="Q330:R330" si="227">SUM(Q331:Q341)</f>
        <v>0</v>
      </c>
      <c r="R330" s="472">
        <f t="shared" si="227"/>
        <v>0</v>
      </c>
      <c r="S330" s="472">
        <f>SUM(S331:S342)</f>
        <v>601.54899999999998</v>
      </c>
      <c r="T330" s="472">
        <f t="shared" ref="T330:U330" si="228">SUM(T331:T341)</f>
        <v>0</v>
      </c>
      <c r="U330" s="472">
        <f t="shared" si="228"/>
        <v>0</v>
      </c>
      <c r="V330" s="305">
        <f t="shared" si="205"/>
        <v>100</v>
      </c>
      <c r="Y330" s="298">
        <v>601.54899999999998</v>
      </c>
    </row>
    <row r="331" spans="1:25" ht="33.75">
      <c r="A331" s="397"/>
      <c r="B331" s="496" t="s">
        <v>962</v>
      </c>
      <c r="C331" s="497">
        <f>SUM(D331:H331)</f>
        <v>70</v>
      </c>
      <c r="D331" s="498"/>
      <c r="E331" s="498"/>
      <c r="F331" s="417">
        <v>70</v>
      </c>
      <c r="G331" s="417"/>
      <c r="H331" s="417"/>
      <c r="I331" s="497">
        <f>SUM(J331:N331)</f>
        <v>0</v>
      </c>
      <c r="J331" s="499"/>
      <c r="K331" s="499"/>
      <c r="L331" s="407"/>
      <c r="M331" s="418"/>
      <c r="N331" s="418"/>
      <c r="O331" s="324">
        <f t="shared" si="200"/>
        <v>0</v>
      </c>
      <c r="P331" s="497">
        <f>SUM(Q331:U331)</f>
        <v>0</v>
      </c>
      <c r="Q331" s="499"/>
      <c r="R331" s="499"/>
      <c r="S331" s="407"/>
      <c r="T331" s="418"/>
      <c r="U331" s="418"/>
      <c r="V331" s="305" t="e">
        <f t="shared" si="205"/>
        <v>#DIV/0!</v>
      </c>
    </row>
    <row r="332" spans="1:25" ht="22.5">
      <c r="A332" s="397"/>
      <c r="B332" s="496" t="s">
        <v>963</v>
      </c>
      <c r="C332" s="497">
        <f t="shared" ref="C332:C341" si="229">SUM(D332:H332)</f>
        <v>130</v>
      </c>
      <c r="D332" s="498"/>
      <c r="E332" s="498">
        <v>80</v>
      </c>
      <c r="F332" s="417">
        <v>50</v>
      </c>
      <c r="G332" s="417"/>
      <c r="H332" s="417"/>
      <c r="I332" s="497">
        <f t="shared" ref="I332:I341" si="230">SUM(J332:N332)</f>
        <v>20</v>
      </c>
      <c r="J332" s="499"/>
      <c r="K332" s="498"/>
      <c r="L332" s="407">
        <v>20</v>
      </c>
      <c r="M332" s="418"/>
      <c r="N332" s="418"/>
      <c r="O332" s="324">
        <f t="shared" si="200"/>
        <v>15.384615384615385</v>
      </c>
      <c r="P332" s="497">
        <f t="shared" ref="P332:P342" si="231">SUM(Q332:U332)</f>
        <v>20</v>
      </c>
      <c r="Q332" s="499"/>
      <c r="R332" s="498"/>
      <c r="S332" s="407">
        <v>20</v>
      </c>
      <c r="T332" s="418"/>
      <c r="U332" s="418"/>
      <c r="V332" s="305">
        <f t="shared" si="205"/>
        <v>100</v>
      </c>
    </row>
    <row r="333" spans="1:25" ht="22.5">
      <c r="A333" s="397"/>
      <c r="B333" s="496" t="s">
        <v>964</v>
      </c>
      <c r="C333" s="497">
        <f t="shared" si="229"/>
        <v>0</v>
      </c>
      <c r="D333" s="498"/>
      <c r="E333" s="498"/>
      <c r="F333" s="417"/>
      <c r="G333" s="417"/>
      <c r="H333" s="417"/>
      <c r="I333" s="497">
        <f t="shared" si="230"/>
        <v>0</v>
      </c>
      <c r="J333" s="499"/>
      <c r="K333" s="499"/>
      <c r="L333" s="407"/>
      <c r="M333" s="418"/>
      <c r="N333" s="418"/>
      <c r="O333" s="324" t="e">
        <f t="shared" si="200"/>
        <v>#DIV/0!</v>
      </c>
      <c r="P333" s="497">
        <f t="shared" si="231"/>
        <v>0</v>
      </c>
      <c r="Q333" s="499"/>
      <c r="R333" s="499"/>
      <c r="S333" s="407"/>
      <c r="T333" s="418"/>
      <c r="U333" s="418"/>
      <c r="V333" s="305" t="e">
        <f t="shared" si="205"/>
        <v>#DIV/0!</v>
      </c>
    </row>
    <row r="334" spans="1:25" ht="22.5">
      <c r="A334" s="397"/>
      <c r="B334" s="496" t="s">
        <v>965</v>
      </c>
      <c r="C334" s="497">
        <f t="shared" si="229"/>
        <v>100</v>
      </c>
      <c r="D334" s="498"/>
      <c r="E334" s="498"/>
      <c r="F334" s="417">
        <v>100</v>
      </c>
      <c r="G334" s="417"/>
      <c r="H334" s="417"/>
      <c r="I334" s="497">
        <f t="shared" si="230"/>
        <v>35</v>
      </c>
      <c r="J334" s="499"/>
      <c r="K334" s="499"/>
      <c r="L334" s="407">
        <v>35</v>
      </c>
      <c r="M334" s="418"/>
      <c r="N334" s="418"/>
      <c r="O334" s="324">
        <f t="shared" si="200"/>
        <v>35</v>
      </c>
      <c r="P334" s="497">
        <f t="shared" si="231"/>
        <v>35</v>
      </c>
      <c r="Q334" s="499"/>
      <c r="R334" s="499"/>
      <c r="S334" s="407">
        <v>35</v>
      </c>
      <c r="T334" s="418"/>
      <c r="U334" s="418"/>
      <c r="V334" s="305">
        <f t="shared" si="205"/>
        <v>100</v>
      </c>
    </row>
    <row r="335" spans="1:25" ht="22.5">
      <c r="A335" s="397"/>
      <c r="B335" s="496" t="s">
        <v>966</v>
      </c>
      <c r="C335" s="497">
        <f t="shared" si="229"/>
        <v>25</v>
      </c>
      <c r="D335" s="498"/>
      <c r="E335" s="498"/>
      <c r="F335" s="417">
        <v>25</v>
      </c>
      <c r="G335" s="417"/>
      <c r="H335" s="417"/>
      <c r="I335" s="497">
        <f t="shared" si="230"/>
        <v>25</v>
      </c>
      <c r="J335" s="499"/>
      <c r="K335" s="499"/>
      <c r="L335" s="407">
        <v>25</v>
      </c>
      <c r="M335" s="418"/>
      <c r="N335" s="418"/>
      <c r="O335" s="324">
        <f t="shared" si="200"/>
        <v>100</v>
      </c>
      <c r="P335" s="497">
        <f t="shared" si="231"/>
        <v>25</v>
      </c>
      <c r="Q335" s="499"/>
      <c r="R335" s="499"/>
      <c r="S335" s="407">
        <v>25</v>
      </c>
      <c r="T335" s="418"/>
      <c r="U335" s="418"/>
      <c r="V335" s="305">
        <f t="shared" si="205"/>
        <v>100</v>
      </c>
    </row>
    <row r="336" spans="1:25" ht="22.5">
      <c r="A336" s="397"/>
      <c r="B336" s="496" t="s">
        <v>967</v>
      </c>
      <c r="C336" s="497">
        <f t="shared" si="229"/>
        <v>25</v>
      </c>
      <c r="D336" s="498"/>
      <c r="E336" s="498"/>
      <c r="F336" s="417">
        <v>25</v>
      </c>
      <c r="G336" s="417"/>
      <c r="H336" s="417"/>
      <c r="I336" s="497">
        <f t="shared" si="230"/>
        <v>25</v>
      </c>
      <c r="J336" s="499"/>
      <c r="K336" s="499"/>
      <c r="L336" s="407">
        <v>25</v>
      </c>
      <c r="M336" s="418"/>
      <c r="N336" s="418"/>
      <c r="O336" s="324">
        <f t="shared" si="200"/>
        <v>100</v>
      </c>
      <c r="P336" s="497">
        <f t="shared" si="231"/>
        <v>25</v>
      </c>
      <c r="Q336" s="499"/>
      <c r="R336" s="499"/>
      <c r="S336" s="407">
        <v>25</v>
      </c>
      <c r="T336" s="418"/>
      <c r="U336" s="418"/>
      <c r="V336" s="305">
        <f t="shared" si="205"/>
        <v>100</v>
      </c>
    </row>
    <row r="337" spans="1:25" ht="22.5">
      <c r="A337" s="397"/>
      <c r="B337" s="496" t="s">
        <v>968</v>
      </c>
      <c r="C337" s="497">
        <f t="shared" si="229"/>
        <v>15</v>
      </c>
      <c r="D337" s="498"/>
      <c r="E337" s="498"/>
      <c r="F337" s="417">
        <v>15</v>
      </c>
      <c r="G337" s="417"/>
      <c r="H337" s="417"/>
      <c r="I337" s="497">
        <f t="shared" si="230"/>
        <v>65.25</v>
      </c>
      <c r="J337" s="499"/>
      <c r="K337" s="499"/>
      <c r="L337" s="407">
        <v>65.25</v>
      </c>
      <c r="M337" s="418"/>
      <c r="N337" s="418"/>
      <c r="O337" s="324">
        <f t="shared" si="200"/>
        <v>434.99999999999994</v>
      </c>
      <c r="P337" s="497">
        <f t="shared" si="231"/>
        <v>65.25</v>
      </c>
      <c r="Q337" s="499"/>
      <c r="R337" s="499"/>
      <c r="S337" s="407">
        <v>65.25</v>
      </c>
      <c r="T337" s="418"/>
      <c r="U337" s="418"/>
      <c r="V337" s="305">
        <f t="shared" si="205"/>
        <v>100</v>
      </c>
    </row>
    <row r="338" spans="1:25">
      <c r="A338" s="397"/>
      <c r="B338" s="496" t="s">
        <v>969</v>
      </c>
      <c r="C338" s="497"/>
      <c r="D338" s="498"/>
      <c r="E338" s="498"/>
      <c r="F338" s="417"/>
      <c r="G338" s="417"/>
      <c r="H338" s="417"/>
      <c r="I338" s="497">
        <f t="shared" si="230"/>
        <v>0</v>
      </c>
      <c r="J338" s="499"/>
      <c r="K338" s="499"/>
      <c r="L338" s="407"/>
      <c r="M338" s="418"/>
      <c r="N338" s="418"/>
      <c r="O338" s="324"/>
      <c r="P338" s="497">
        <f t="shared" si="231"/>
        <v>0</v>
      </c>
      <c r="Q338" s="499"/>
      <c r="R338" s="499"/>
      <c r="S338" s="407"/>
      <c r="T338" s="418"/>
      <c r="U338" s="418"/>
      <c r="V338" s="305" t="e">
        <f t="shared" si="205"/>
        <v>#DIV/0!</v>
      </c>
    </row>
    <row r="339" spans="1:25" ht="22.5">
      <c r="A339" s="397"/>
      <c r="B339" s="496" t="s">
        <v>970</v>
      </c>
      <c r="C339" s="497">
        <f t="shared" si="229"/>
        <v>990</v>
      </c>
      <c r="D339" s="498"/>
      <c r="E339" s="498">
        <v>300</v>
      </c>
      <c r="F339" s="417">
        <v>130</v>
      </c>
      <c r="G339" s="417">
        <v>510</v>
      </c>
      <c r="H339" s="417">
        <v>50</v>
      </c>
      <c r="I339" s="497">
        <f t="shared" si="230"/>
        <v>336.26</v>
      </c>
      <c r="J339" s="499"/>
      <c r="K339" s="499"/>
      <c r="L339" s="407">
        <v>336.26</v>
      </c>
      <c r="M339" s="418"/>
      <c r="N339" s="418"/>
      <c r="O339" s="324">
        <f t="shared" ref="O339:O387" si="232">(I339/C339)*100</f>
        <v>33.965656565656566</v>
      </c>
      <c r="P339" s="497">
        <f t="shared" si="231"/>
        <v>336.26</v>
      </c>
      <c r="Q339" s="499"/>
      <c r="R339" s="499"/>
      <c r="S339" s="407">
        <v>336.26</v>
      </c>
      <c r="T339" s="418"/>
      <c r="U339" s="418"/>
      <c r="V339" s="305">
        <f t="shared" si="205"/>
        <v>100</v>
      </c>
    </row>
    <row r="340" spans="1:25">
      <c r="A340" s="397"/>
      <c r="B340" s="502" t="s">
        <v>971</v>
      </c>
      <c r="C340" s="497">
        <f t="shared" si="229"/>
        <v>5</v>
      </c>
      <c r="D340" s="498"/>
      <c r="E340" s="498"/>
      <c r="F340" s="417">
        <v>5</v>
      </c>
      <c r="G340" s="417"/>
      <c r="H340" s="417"/>
      <c r="I340" s="497">
        <f t="shared" si="230"/>
        <v>0</v>
      </c>
      <c r="J340" s="499"/>
      <c r="K340" s="499"/>
      <c r="L340" s="407"/>
      <c r="M340" s="418"/>
      <c r="N340" s="418"/>
      <c r="O340" s="324">
        <f t="shared" si="232"/>
        <v>0</v>
      </c>
      <c r="P340" s="497">
        <f t="shared" si="231"/>
        <v>0</v>
      </c>
      <c r="Q340" s="499"/>
      <c r="R340" s="499"/>
      <c r="S340" s="407"/>
      <c r="T340" s="418"/>
      <c r="U340" s="418"/>
      <c r="V340" s="305" t="e">
        <f t="shared" si="205"/>
        <v>#DIV/0!</v>
      </c>
    </row>
    <row r="341" spans="1:25">
      <c r="A341" s="397"/>
      <c r="B341" s="496" t="s">
        <v>972</v>
      </c>
      <c r="C341" s="497">
        <f t="shared" si="229"/>
        <v>35</v>
      </c>
      <c r="D341" s="498"/>
      <c r="E341" s="498">
        <v>15</v>
      </c>
      <c r="F341" s="417">
        <v>20</v>
      </c>
      <c r="G341" s="417"/>
      <c r="H341" s="417"/>
      <c r="I341" s="497">
        <f t="shared" si="230"/>
        <v>35</v>
      </c>
      <c r="J341" s="499"/>
      <c r="K341" s="499"/>
      <c r="L341" s="407">
        <v>35</v>
      </c>
      <c r="M341" s="418"/>
      <c r="N341" s="418"/>
      <c r="O341" s="324">
        <f t="shared" si="232"/>
        <v>100</v>
      </c>
      <c r="P341" s="497">
        <f t="shared" si="231"/>
        <v>35</v>
      </c>
      <c r="Q341" s="499"/>
      <c r="R341" s="499"/>
      <c r="S341" s="407">
        <v>35</v>
      </c>
      <c r="T341" s="418"/>
      <c r="U341" s="418"/>
      <c r="V341" s="305">
        <f t="shared" si="205"/>
        <v>100</v>
      </c>
    </row>
    <row r="342" spans="1:25">
      <c r="A342" s="397"/>
      <c r="B342" s="496"/>
      <c r="C342" s="497"/>
      <c r="D342" s="498"/>
      <c r="E342" s="498"/>
      <c r="F342" s="417"/>
      <c r="G342" s="417"/>
      <c r="H342" s="417"/>
      <c r="I342" s="497">
        <f>SUM(J342:N342)</f>
        <v>60.039000000000001</v>
      </c>
      <c r="J342" s="499"/>
      <c r="K342" s="499"/>
      <c r="L342" s="407">
        <v>60.039000000000001</v>
      </c>
      <c r="M342" s="418"/>
      <c r="N342" s="418"/>
      <c r="O342" s="324"/>
      <c r="P342" s="497">
        <f t="shared" si="231"/>
        <v>60.039000000000001</v>
      </c>
      <c r="Q342" s="499"/>
      <c r="R342" s="499"/>
      <c r="S342" s="407">
        <v>60.039000000000001</v>
      </c>
      <c r="T342" s="418"/>
      <c r="U342" s="418"/>
      <c r="V342" s="305"/>
    </row>
    <row r="343" spans="1:25">
      <c r="A343" s="393" t="s">
        <v>973</v>
      </c>
      <c r="B343" s="500" t="s">
        <v>139</v>
      </c>
      <c r="C343" s="471">
        <f t="shared" ref="C343:H343" si="233">SUM(C344:C347)</f>
        <v>555</v>
      </c>
      <c r="D343" s="472">
        <f t="shared" si="233"/>
        <v>0</v>
      </c>
      <c r="E343" s="472">
        <f>SUM(E344:E347)</f>
        <v>485</v>
      </c>
      <c r="F343" s="472">
        <f>SUM(F344:F347)</f>
        <v>20</v>
      </c>
      <c r="G343" s="472">
        <f t="shared" si="233"/>
        <v>0</v>
      </c>
      <c r="H343" s="472">
        <f t="shared" si="233"/>
        <v>50</v>
      </c>
      <c r="I343" s="471">
        <f t="shared" ref="I343:N343" si="234">SUM(I344:I347)</f>
        <v>271.416</v>
      </c>
      <c r="J343" s="472">
        <f t="shared" si="234"/>
        <v>0</v>
      </c>
      <c r="K343" s="472">
        <f t="shared" si="234"/>
        <v>245.726</v>
      </c>
      <c r="L343" s="472">
        <f t="shared" si="234"/>
        <v>25.69</v>
      </c>
      <c r="M343" s="472">
        <f t="shared" si="234"/>
        <v>0</v>
      </c>
      <c r="N343" s="472">
        <f t="shared" si="234"/>
        <v>0</v>
      </c>
      <c r="O343" s="324">
        <f t="shared" si="232"/>
        <v>48.90378378378378</v>
      </c>
      <c r="P343" s="471">
        <f t="shared" ref="P343:U343" si="235">SUM(P344:P347)</f>
        <v>271.416</v>
      </c>
      <c r="Q343" s="472">
        <f t="shared" si="235"/>
        <v>0</v>
      </c>
      <c r="R343" s="472">
        <f t="shared" si="235"/>
        <v>245.726</v>
      </c>
      <c r="S343" s="472">
        <f t="shared" si="235"/>
        <v>25.69</v>
      </c>
      <c r="T343" s="472">
        <f t="shared" si="235"/>
        <v>0</v>
      </c>
      <c r="U343" s="472">
        <f t="shared" si="235"/>
        <v>0</v>
      </c>
      <c r="V343" s="305">
        <f t="shared" si="205"/>
        <v>100</v>
      </c>
    </row>
    <row r="344" spans="1:25" ht="22.5">
      <c r="A344" s="393"/>
      <c r="B344" s="496" t="s">
        <v>974</v>
      </c>
      <c r="C344" s="497">
        <f>SUM(D344:H344)</f>
        <v>40</v>
      </c>
      <c r="D344" s="498"/>
      <c r="E344" s="498">
        <v>40</v>
      </c>
      <c r="F344" s="417"/>
      <c r="G344" s="417"/>
      <c r="H344" s="417"/>
      <c r="I344" s="497">
        <f>SUM(J344:N344)</f>
        <v>0</v>
      </c>
      <c r="J344" s="499"/>
      <c r="K344" s="499"/>
      <c r="L344" s="407"/>
      <c r="M344" s="418"/>
      <c r="N344" s="418"/>
      <c r="O344" s="324">
        <f t="shared" si="232"/>
        <v>0</v>
      </c>
      <c r="P344" s="497">
        <f>SUM(Q344:U344)</f>
        <v>0</v>
      </c>
      <c r="Q344" s="499"/>
      <c r="R344" s="499"/>
      <c r="S344" s="407"/>
      <c r="T344" s="418"/>
      <c r="U344" s="418"/>
      <c r="V344" s="305" t="e">
        <f t="shared" si="205"/>
        <v>#DIV/0!</v>
      </c>
    </row>
    <row r="345" spans="1:25">
      <c r="A345" s="393"/>
      <c r="B345" s="496" t="s">
        <v>975</v>
      </c>
      <c r="C345" s="497">
        <f>SUM(D345:H345)</f>
        <v>25</v>
      </c>
      <c r="D345" s="498"/>
      <c r="E345" s="498">
        <v>25</v>
      </c>
      <c r="F345" s="417"/>
      <c r="G345" s="417"/>
      <c r="H345" s="417"/>
      <c r="I345" s="497">
        <f>SUM(J345:N345)</f>
        <v>0</v>
      </c>
      <c r="J345" s="499"/>
      <c r="K345" s="499"/>
      <c r="L345" s="407"/>
      <c r="M345" s="418"/>
      <c r="N345" s="418"/>
      <c r="O345" s="324">
        <f t="shared" si="232"/>
        <v>0</v>
      </c>
      <c r="P345" s="497">
        <f>SUM(Q345:U345)</f>
        <v>0</v>
      </c>
      <c r="Q345" s="499"/>
      <c r="R345" s="499"/>
      <c r="S345" s="407"/>
      <c r="T345" s="418"/>
      <c r="U345" s="418"/>
      <c r="V345" s="305" t="e">
        <f t="shared" si="205"/>
        <v>#DIV/0!</v>
      </c>
    </row>
    <row r="346" spans="1:25">
      <c r="A346" s="397"/>
      <c r="B346" s="496" t="s">
        <v>976</v>
      </c>
      <c r="C346" s="497">
        <f>SUM(D346:H346)</f>
        <v>90</v>
      </c>
      <c r="D346" s="498"/>
      <c r="E346" s="498">
        <v>20</v>
      </c>
      <c r="F346" s="417">
        <v>20</v>
      </c>
      <c r="G346" s="417"/>
      <c r="H346" s="417">
        <v>50</v>
      </c>
      <c r="I346" s="497">
        <f>SUM(J346:N346)</f>
        <v>0</v>
      </c>
      <c r="J346" s="499"/>
      <c r="K346" s="499"/>
      <c r="L346" s="407"/>
      <c r="M346" s="418"/>
      <c r="N346" s="418"/>
      <c r="O346" s="324">
        <f t="shared" si="232"/>
        <v>0</v>
      </c>
      <c r="P346" s="497">
        <f>SUM(Q346:U346)</f>
        <v>0</v>
      </c>
      <c r="Q346" s="499"/>
      <c r="R346" s="499"/>
      <c r="S346" s="407"/>
      <c r="T346" s="418"/>
      <c r="U346" s="418"/>
      <c r="V346" s="305" t="e">
        <f t="shared" si="205"/>
        <v>#DIV/0!</v>
      </c>
    </row>
    <row r="347" spans="1:25">
      <c r="A347" s="397"/>
      <c r="B347" s="496" t="s">
        <v>977</v>
      </c>
      <c r="C347" s="497">
        <f>SUM(D347:H347)</f>
        <v>400</v>
      </c>
      <c r="D347" s="498"/>
      <c r="E347" s="498">
        <v>400</v>
      </c>
      <c r="F347" s="417"/>
      <c r="G347" s="417"/>
      <c r="H347" s="417"/>
      <c r="I347" s="497">
        <f>SUM(J347:N347)</f>
        <v>271.416</v>
      </c>
      <c r="J347" s="499"/>
      <c r="K347" s="503">
        <v>245.726</v>
      </c>
      <c r="L347" s="407">
        <v>25.69</v>
      </c>
      <c r="M347" s="418"/>
      <c r="N347" s="418"/>
      <c r="O347" s="324">
        <f t="shared" si="232"/>
        <v>67.853999999999999</v>
      </c>
      <c r="P347" s="497">
        <f>SUM(Q347:U347)</f>
        <v>271.416</v>
      </c>
      <c r="Q347" s="499"/>
      <c r="R347" s="503">
        <v>245.726</v>
      </c>
      <c r="S347" s="407">
        <v>25.69</v>
      </c>
      <c r="T347" s="418"/>
      <c r="U347" s="418"/>
      <c r="V347" s="305">
        <f t="shared" si="205"/>
        <v>100</v>
      </c>
      <c r="Y347" s="298">
        <v>25.69</v>
      </c>
    </row>
    <row r="348" spans="1:25">
      <c r="A348" s="409">
        <v>20</v>
      </c>
      <c r="B348" s="493" t="s">
        <v>140</v>
      </c>
      <c r="C348" s="312">
        <f t="shared" ref="C348:N348" si="236">C349+C354+C358+C362+C366</f>
        <v>5109.8</v>
      </c>
      <c r="D348" s="312">
        <f t="shared" si="236"/>
        <v>0</v>
      </c>
      <c r="E348" s="312">
        <f t="shared" si="236"/>
        <v>0</v>
      </c>
      <c r="F348" s="312">
        <f t="shared" si="236"/>
        <v>2000</v>
      </c>
      <c r="G348" s="312">
        <f t="shared" si="236"/>
        <v>1554.9</v>
      </c>
      <c r="H348" s="312">
        <f t="shared" si="236"/>
        <v>1554.9</v>
      </c>
      <c r="I348" s="312">
        <f>I349+I354+I358+I362+I366+I378</f>
        <v>5234.8</v>
      </c>
      <c r="J348" s="312">
        <f t="shared" si="236"/>
        <v>0</v>
      </c>
      <c r="K348" s="312">
        <f t="shared" si="236"/>
        <v>0</v>
      </c>
      <c r="L348" s="312">
        <f>L349+L354+L358+L362+L366+L378</f>
        <v>5234.8</v>
      </c>
      <c r="M348" s="312">
        <f t="shared" si="236"/>
        <v>0</v>
      </c>
      <c r="N348" s="312">
        <f t="shared" si="236"/>
        <v>0</v>
      </c>
      <c r="O348" s="308">
        <f t="shared" si="232"/>
        <v>102.44627969783554</v>
      </c>
      <c r="P348" s="312">
        <f>P349+P354+P358+P362+P366+P378</f>
        <v>5233.9070000000002</v>
      </c>
      <c r="Q348" s="312">
        <f t="shared" ref="Q348:U348" si="237">Q349+Q354+Q358+Q362+Q366</f>
        <v>0</v>
      </c>
      <c r="R348" s="312">
        <f t="shared" si="237"/>
        <v>0</v>
      </c>
      <c r="S348" s="312">
        <f>S349+S354+S358+S362+S366+S378</f>
        <v>5233.9070000000002</v>
      </c>
      <c r="T348" s="312">
        <f t="shared" si="237"/>
        <v>0</v>
      </c>
      <c r="U348" s="312">
        <f t="shared" si="237"/>
        <v>0</v>
      </c>
      <c r="V348" s="305">
        <f t="shared" si="205"/>
        <v>99.982941086574456</v>
      </c>
    </row>
    <row r="349" spans="1:25" s="325" customFormat="1">
      <c r="A349" s="504" t="s">
        <v>978</v>
      </c>
      <c r="B349" s="494" t="s">
        <v>141</v>
      </c>
      <c r="C349" s="350">
        <f t="shared" ref="C349:N349" si="238">SUM(C350:C352)</f>
        <v>400</v>
      </c>
      <c r="D349" s="350">
        <f t="shared" si="238"/>
        <v>0</v>
      </c>
      <c r="E349" s="350">
        <f t="shared" si="238"/>
        <v>0</v>
      </c>
      <c r="F349" s="350">
        <f t="shared" si="238"/>
        <v>400</v>
      </c>
      <c r="G349" s="350">
        <f t="shared" si="238"/>
        <v>0</v>
      </c>
      <c r="H349" s="350">
        <f t="shared" si="238"/>
        <v>0</v>
      </c>
      <c r="I349" s="350">
        <f>SUM(I350:I353)</f>
        <v>3291.91</v>
      </c>
      <c r="J349" s="350">
        <f t="shared" si="238"/>
        <v>0</v>
      </c>
      <c r="K349" s="350">
        <f t="shared" si="238"/>
        <v>0</v>
      </c>
      <c r="L349" s="350">
        <f>SUM(L350:L353)</f>
        <v>3291.91</v>
      </c>
      <c r="M349" s="350">
        <f t="shared" si="238"/>
        <v>0</v>
      </c>
      <c r="N349" s="350">
        <f t="shared" si="238"/>
        <v>0</v>
      </c>
      <c r="O349" s="324">
        <f t="shared" si="232"/>
        <v>822.97749999999996</v>
      </c>
      <c r="P349" s="350">
        <f>SUM(P350:P353)</f>
        <v>3291.0169999999998</v>
      </c>
      <c r="Q349" s="350">
        <f t="shared" ref="Q349:U349" si="239">SUM(Q350:Q352)</f>
        <v>0</v>
      </c>
      <c r="R349" s="350">
        <f t="shared" si="239"/>
        <v>0</v>
      </c>
      <c r="S349" s="350">
        <f>SUM(S350:S353)</f>
        <v>3291.0169999999998</v>
      </c>
      <c r="T349" s="350">
        <f t="shared" si="239"/>
        <v>0</v>
      </c>
      <c r="U349" s="350">
        <f t="shared" si="239"/>
        <v>0</v>
      </c>
      <c r="V349" s="305">
        <f t="shared" si="205"/>
        <v>99.972872891421687</v>
      </c>
    </row>
    <row r="350" spans="1:25" s="325" customFormat="1" ht="45">
      <c r="A350" s="505"/>
      <c r="B350" s="506" t="s">
        <v>979</v>
      </c>
      <c r="C350" s="354">
        <f>SUM(D350:H350)</f>
        <v>100</v>
      </c>
      <c r="D350" s="354"/>
      <c r="E350" s="354"/>
      <c r="F350" s="354">
        <v>100</v>
      </c>
      <c r="G350" s="354"/>
      <c r="H350" s="354"/>
      <c r="I350" s="354">
        <f>SUM(J350:N350)</f>
        <v>584.82299999999998</v>
      </c>
      <c r="J350" s="354"/>
      <c r="K350" s="354"/>
      <c r="L350" s="354">
        <v>584.82299999999998</v>
      </c>
      <c r="M350" s="354"/>
      <c r="N350" s="354"/>
      <c r="O350" s="324">
        <f t="shared" si="232"/>
        <v>584.82299999999998</v>
      </c>
      <c r="P350" s="354">
        <f>SUM(Q350:U350)</f>
        <v>584.82299999999998</v>
      </c>
      <c r="Q350" s="354"/>
      <c r="R350" s="354"/>
      <c r="S350" s="354">
        <v>584.82299999999998</v>
      </c>
      <c r="T350" s="354"/>
      <c r="U350" s="354"/>
      <c r="V350" s="305">
        <f t="shared" si="205"/>
        <v>100</v>
      </c>
    </row>
    <row r="351" spans="1:25" s="325" customFormat="1" ht="33.75">
      <c r="A351" s="505"/>
      <c r="B351" s="506" t="s">
        <v>980</v>
      </c>
      <c r="C351" s="354">
        <f>SUM(D351:H351)</f>
        <v>290</v>
      </c>
      <c r="D351" s="354"/>
      <c r="E351" s="354"/>
      <c r="F351" s="354">
        <v>290</v>
      </c>
      <c r="G351" s="354"/>
      <c r="H351" s="354"/>
      <c r="I351" s="354">
        <f>SUM(J351:N351)</f>
        <v>1147.3119999999999</v>
      </c>
      <c r="J351" s="354"/>
      <c r="K351" s="354"/>
      <c r="L351" s="354">
        <v>1147.3119999999999</v>
      </c>
      <c r="M351" s="354"/>
      <c r="N351" s="354"/>
      <c r="O351" s="324">
        <f t="shared" si="232"/>
        <v>395.62482758620689</v>
      </c>
      <c r="P351" s="354">
        <f>SUM(Q351:U351)</f>
        <v>1147.3119999999999</v>
      </c>
      <c r="Q351" s="354"/>
      <c r="R351" s="354"/>
      <c r="S351" s="354">
        <v>1147.3119999999999</v>
      </c>
      <c r="T351" s="354"/>
      <c r="U351" s="354"/>
      <c r="V351" s="305">
        <f t="shared" si="205"/>
        <v>100</v>
      </c>
    </row>
    <row r="352" spans="1:25" s="325" customFormat="1" ht="22.5">
      <c r="A352" s="507"/>
      <c r="B352" s="506" t="s">
        <v>981</v>
      </c>
      <c r="C352" s="354">
        <f>SUM(D352:H352)</f>
        <v>10</v>
      </c>
      <c r="D352" s="354"/>
      <c r="E352" s="354"/>
      <c r="F352" s="354">
        <v>10</v>
      </c>
      <c r="G352" s="354"/>
      <c r="H352" s="354"/>
      <c r="I352" s="354">
        <f>SUM(J352:N352)</f>
        <v>4.875</v>
      </c>
      <c r="J352" s="354"/>
      <c r="K352" s="354"/>
      <c r="L352" s="354">
        <v>4.875</v>
      </c>
      <c r="M352" s="354"/>
      <c r="N352" s="354"/>
      <c r="O352" s="324">
        <f t="shared" si="232"/>
        <v>48.75</v>
      </c>
      <c r="P352" s="354">
        <f>SUM(Q352:U352)</f>
        <v>4.875</v>
      </c>
      <c r="Q352" s="354"/>
      <c r="R352" s="354"/>
      <c r="S352" s="354">
        <v>4.875</v>
      </c>
      <c r="T352" s="354"/>
      <c r="U352" s="354"/>
      <c r="V352" s="305">
        <f t="shared" si="205"/>
        <v>100</v>
      </c>
    </row>
    <row r="353" spans="1:22" s="325" customFormat="1">
      <c r="A353" s="507"/>
      <c r="B353" s="555" t="s">
        <v>1072</v>
      </c>
      <c r="C353" s="354"/>
      <c r="D353" s="354"/>
      <c r="E353" s="354"/>
      <c r="F353" s="354"/>
      <c r="G353" s="354"/>
      <c r="H353" s="354"/>
      <c r="I353" s="354">
        <f>SUM(J353:N353)</f>
        <v>1554.9</v>
      </c>
      <c r="J353" s="354"/>
      <c r="K353" s="354"/>
      <c r="L353" s="354">
        <v>1554.9</v>
      </c>
      <c r="M353" s="354"/>
      <c r="N353" s="354"/>
      <c r="O353" s="324"/>
      <c r="P353" s="354">
        <f>SUM(Q353:U353)</f>
        <v>1554.0070000000001</v>
      </c>
      <c r="Q353" s="354"/>
      <c r="R353" s="354"/>
      <c r="S353" s="354">
        <v>1554.0070000000001</v>
      </c>
      <c r="T353" s="354"/>
      <c r="U353" s="354"/>
      <c r="V353" s="305"/>
    </row>
    <row r="354" spans="1:22" s="325" customFormat="1">
      <c r="A354" s="504" t="s">
        <v>982</v>
      </c>
      <c r="B354" s="494" t="s">
        <v>142</v>
      </c>
      <c r="C354" s="350">
        <f t="shared" ref="C354:N354" si="240">SUM(C355:C357)</f>
        <v>600</v>
      </c>
      <c r="D354" s="350">
        <f t="shared" si="240"/>
        <v>0</v>
      </c>
      <c r="E354" s="350">
        <f t="shared" si="240"/>
        <v>0</v>
      </c>
      <c r="F354" s="350">
        <f t="shared" si="240"/>
        <v>600</v>
      </c>
      <c r="G354" s="350">
        <f t="shared" si="240"/>
        <v>0</v>
      </c>
      <c r="H354" s="350">
        <f t="shared" si="240"/>
        <v>0</v>
      </c>
      <c r="I354" s="350">
        <f t="shared" si="240"/>
        <v>450</v>
      </c>
      <c r="J354" s="350">
        <f t="shared" si="240"/>
        <v>0</v>
      </c>
      <c r="K354" s="350">
        <f t="shared" si="240"/>
        <v>0</v>
      </c>
      <c r="L354" s="350">
        <f t="shared" si="240"/>
        <v>450</v>
      </c>
      <c r="M354" s="350">
        <f t="shared" si="240"/>
        <v>0</v>
      </c>
      <c r="N354" s="350">
        <f t="shared" si="240"/>
        <v>0</v>
      </c>
      <c r="O354" s="324">
        <f t="shared" si="232"/>
        <v>75</v>
      </c>
      <c r="P354" s="350">
        <f t="shared" ref="P354:U354" si="241">SUM(P355:P357)</f>
        <v>450</v>
      </c>
      <c r="Q354" s="350">
        <f t="shared" si="241"/>
        <v>0</v>
      </c>
      <c r="R354" s="350">
        <f t="shared" si="241"/>
        <v>0</v>
      </c>
      <c r="S354" s="350">
        <f t="shared" si="241"/>
        <v>450</v>
      </c>
      <c r="T354" s="350">
        <f t="shared" si="241"/>
        <v>0</v>
      </c>
      <c r="U354" s="350">
        <f t="shared" si="241"/>
        <v>0</v>
      </c>
      <c r="V354" s="305">
        <f t="shared" si="205"/>
        <v>100</v>
      </c>
    </row>
    <row r="355" spans="1:22" s="325" customFormat="1" ht="22.5">
      <c r="A355" s="505"/>
      <c r="B355" s="508" t="s">
        <v>983</v>
      </c>
      <c r="C355" s="354">
        <f>SUM(D355:H355)</f>
        <v>150</v>
      </c>
      <c r="D355" s="354"/>
      <c r="E355" s="354"/>
      <c r="F355" s="354">
        <v>150</v>
      </c>
      <c r="G355" s="354"/>
      <c r="H355" s="354"/>
      <c r="I355" s="354">
        <f>SUM(J355:N355)</f>
        <v>0</v>
      </c>
      <c r="J355" s="354"/>
      <c r="K355" s="354"/>
      <c r="L355" s="368"/>
      <c r="M355" s="354"/>
      <c r="N355" s="354"/>
      <c r="O355" s="324">
        <f t="shared" si="232"/>
        <v>0</v>
      </c>
      <c r="P355" s="354">
        <f>SUM(Q355:U355)</f>
        <v>0</v>
      </c>
      <c r="Q355" s="354"/>
      <c r="R355" s="354"/>
      <c r="S355" s="368"/>
      <c r="T355" s="354"/>
      <c r="U355" s="354"/>
      <c r="V355" s="305" t="e">
        <f t="shared" si="205"/>
        <v>#DIV/0!</v>
      </c>
    </row>
    <row r="356" spans="1:22" s="325" customFormat="1">
      <c r="A356" s="505">
        <v>0</v>
      </c>
      <c r="B356" s="508" t="s">
        <v>984</v>
      </c>
      <c r="C356" s="354">
        <f>SUM(D356:H356)</f>
        <v>450</v>
      </c>
      <c r="D356" s="354"/>
      <c r="E356" s="354"/>
      <c r="F356" s="354">
        <v>450</v>
      </c>
      <c r="G356" s="354"/>
      <c r="H356" s="354"/>
      <c r="I356" s="354">
        <f>SUM(J356:N356)</f>
        <v>450</v>
      </c>
      <c r="J356" s="354"/>
      <c r="K356" s="354"/>
      <c r="L356" s="368">
        <v>450</v>
      </c>
      <c r="M356" s="354"/>
      <c r="N356" s="354"/>
      <c r="O356" s="324">
        <f t="shared" si="232"/>
        <v>100</v>
      </c>
      <c r="P356" s="354">
        <f>SUM(Q356:U356)</f>
        <v>450</v>
      </c>
      <c r="Q356" s="354"/>
      <c r="R356" s="354"/>
      <c r="S356" s="368">
        <v>450</v>
      </c>
      <c r="T356" s="354"/>
      <c r="U356" s="354"/>
      <c r="V356" s="305">
        <f t="shared" si="205"/>
        <v>100</v>
      </c>
    </row>
    <row r="357" spans="1:22" s="325" customFormat="1" ht="22.5">
      <c r="A357" s="505"/>
      <c r="B357" s="508" t="s">
        <v>985</v>
      </c>
      <c r="C357" s="354">
        <f>SUM(D357:H357)</f>
        <v>0</v>
      </c>
      <c r="D357" s="354"/>
      <c r="E357" s="354"/>
      <c r="F357" s="354"/>
      <c r="G357" s="354"/>
      <c r="H357" s="354"/>
      <c r="I357" s="354">
        <f>SUM(J357:N357)</f>
        <v>0</v>
      </c>
      <c r="J357" s="354"/>
      <c r="K357" s="354"/>
      <c r="L357" s="354"/>
      <c r="M357" s="354"/>
      <c r="N357" s="354"/>
      <c r="O357" s="324" t="e">
        <f t="shared" si="232"/>
        <v>#DIV/0!</v>
      </c>
      <c r="P357" s="354">
        <f>SUM(Q357:U357)</f>
        <v>0</v>
      </c>
      <c r="Q357" s="354"/>
      <c r="R357" s="354"/>
      <c r="S357" s="354"/>
      <c r="T357" s="354"/>
      <c r="U357" s="354"/>
      <c r="V357" s="305" t="e">
        <f t="shared" si="205"/>
        <v>#DIV/0!</v>
      </c>
    </row>
    <row r="358" spans="1:22" s="325" customFormat="1">
      <c r="A358" s="504" t="s">
        <v>986</v>
      </c>
      <c r="B358" s="494" t="s">
        <v>143</v>
      </c>
      <c r="C358" s="350">
        <f t="shared" ref="C358:N358" si="242">SUM(C359:C361)</f>
        <v>0</v>
      </c>
      <c r="D358" s="350">
        <f t="shared" si="242"/>
        <v>0</v>
      </c>
      <c r="E358" s="350">
        <f t="shared" si="242"/>
        <v>0</v>
      </c>
      <c r="F358" s="350">
        <f t="shared" si="242"/>
        <v>0</v>
      </c>
      <c r="G358" s="350">
        <f t="shared" si="242"/>
        <v>0</v>
      </c>
      <c r="H358" s="350">
        <f t="shared" si="242"/>
        <v>0</v>
      </c>
      <c r="I358" s="350">
        <f t="shared" si="242"/>
        <v>139.6</v>
      </c>
      <c r="J358" s="350">
        <f t="shared" si="242"/>
        <v>0</v>
      </c>
      <c r="K358" s="350">
        <f t="shared" si="242"/>
        <v>0</v>
      </c>
      <c r="L358" s="350">
        <f t="shared" si="242"/>
        <v>139.6</v>
      </c>
      <c r="M358" s="350">
        <f t="shared" si="242"/>
        <v>0</v>
      </c>
      <c r="N358" s="350">
        <f t="shared" si="242"/>
        <v>0</v>
      </c>
      <c r="O358" s="324" t="e">
        <f t="shared" si="232"/>
        <v>#DIV/0!</v>
      </c>
      <c r="P358" s="350">
        <f t="shared" ref="P358:U358" si="243">SUM(P359:P361)</f>
        <v>139.6</v>
      </c>
      <c r="Q358" s="350">
        <f t="shared" si="243"/>
        <v>0</v>
      </c>
      <c r="R358" s="350">
        <f t="shared" si="243"/>
        <v>0</v>
      </c>
      <c r="S358" s="350">
        <f t="shared" si="243"/>
        <v>139.6</v>
      </c>
      <c r="T358" s="350">
        <f t="shared" si="243"/>
        <v>0</v>
      </c>
      <c r="U358" s="350">
        <f t="shared" si="243"/>
        <v>0</v>
      </c>
      <c r="V358" s="305">
        <f t="shared" si="205"/>
        <v>100</v>
      </c>
    </row>
    <row r="359" spans="1:22" s="325" customFormat="1" ht="22.5">
      <c r="A359" s="505"/>
      <c r="B359" s="506" t="s">
        <v>987</v>
      </c>
      <c r="C359" s="354">
        <f>SUM(D359:H359)</f>
        <v>0</v>
      </c>
      <c r="D359" s="354"/>
      <c r="E359" s="354"/>
      <c r="F359" s="354"/>
      <c r="G359" s="354"/>
      <c r="H359" s="354"/>
      <c r="I359" s="354">
        <f>SUM(J359:N359)</f>
        <v>0</v>
      </c>
      <c r="J359" s="354"/>
      <c r="K359" s="354"/>
      <c r="L359" s="354"/>
      <c r="M359" s="354"/>
      <c r="N359" s="354"/>
      <c r="O359" s="324" t="e">
        <f t="shared" si="232"/>
        <v>#DIV/0!</v>
      </c>
      <c r="P359" s="354">
        <f>SUM(Q359:U359)</f>
        <v>0</v>
      </c>
      <c r="Q359" s="354"/>
      <c r="R359" s="354"/>
      <c r="S359" s="354"/>
      <c r="T359" s="354"/>
      <c r="U359" s="354"/>
      <c r="V359" s="305" t="e">
        <f t="shared" si="205"/>
        <v>#DIV/0!</v>
      </c>
    </row>
    <row r="360" spans="1:22" s="325" customFormat="1" ht="45">
      <c r="A360" s="505"/>
      <c r="B360" s="506" t="s">
        <v>988</v>
      </c>
      <c r="C360" s="354">
        <f>SUM(D360:H360)</f>
        <v>0</v>
      </c>
      <c r="D360" s="354"/>
      <c r="E360" s="354"/>
      <c r="F360" s="354"/>
      <c r="G360" s="354"/>
      <c r="H360" s="354"/>
      <c r="I360" s="354">
        <f>SUM(J360:N360)</f>
        <v>0</v>
      </c>
      <c r="J360" s="354"/>
      <c r="K360" s="354"/>
      <c r="L360" s="354"/>
      <c r="M360" s="354"/>
      <c r="N360" s="354"/>
      <c r="O360" s="324" t="e">
        <f t="shared" si="232"/>
        <v>#DIV/0!</v>
      </c>
      <c r="P360" s="354">
        <f>SUM(Q360:U360)</f>
        <v>0</v>
      </c>
      <c r="Q360" s="354"/>
      <c r="R360" s="354"/>
      <c r="S360" s="354"/>
      <c r="T360" s="354"/>
      <c r="U360" s="354"/>
      <c r="V360" s="305" t="e">
        <f t="shared" si="205"/>
        <v>#DIV/0!</v>
      </c>
    </row>
    <row r="361" spans="1:22" s="325" customFormat="1" ht="22.5">
      <c r="A361" s="509"/>
      <c r="B361" s="510" t="s">
        <v>989</v>
      </c>
      <c r="C361" s="354">
        <f>SUM(D361:H361)</f>
        <v>0</v>
      </c>
      <c r="D361" s="354"/>
      <c r="E361" s="354"/>
      <c r="F361" s="354"/>
      <c r="G361" s="354"/>
      <c r="H361" s="354"/>
      <c r="I361" s="354">
        <f>SUM(J361:N361)</f>
        <v>139.6</v>
      </c>
      <c r="J361" s="354"/>
      <c r="K361" s="354"/>
      <c r="L361" s="354">
        <v>139.6</v>
      </c>
      <c r="M361" s="354"/>
      <c r="N361" s="354"/>
      <c r="O361" s="324" t="e">
        <f t="shared" si="232"/>
        <v>#DIV/0!</v>
      </c>
      <c r="P361" s="354">
        <f>SUM(Q361:U361)</f>
        <v>139.6</v>
      </c>
      <c r="Q361" s="354"/>
      <c r="R361" s="354"/>
      <c r="S361" s="354">
        <v>139.6</v>
      </c>
      <c r="T361" s="354"/>
      <c r="U361" s="354"/>
      <c r="V361" s="305">
        <f t="shared" ref="V361:V420" si="244">SUM(P361/I361*100)</f>
        <v>100</v>
      </c>
    </row>
    <row r="362" spans="1:22" s="325" customFormat="1">
      <c r="A362" s="504" t="s">
        <v>990</v>
      </c>
      <c r="B362" s="511" t="s">
        <v>144</v>
      </c>
      <c r="C362" s="350">
        <f t="shared" ref="C362:N362" si="245">SUM(C363:C365)</f>
        <v>4109.8</v>
      </c>
      <c r="D362" s="350">
        <f t="shared" si="245"/>
        <v>0</v>
      </c>
      <c r="E362" s="350">
        <f t="shared" si="245"/>
        <v>0</v>
      </c>
      <c r="F362" s="350">
        <f t="shared" si="245"/>
        <v>1000</v>
      </c>
      <c r="G362" s="350">
        <f t="shared" si="245"/>
        <v>1554.9</v>
      </c>
      <c r="H362" s="350">
        <f t="shared" si="245"/>
        <v>1554.9</v>
      </c>
      <c r="I362" s="350">
        <f>SUM(I363:I365)</f>
        <v>1222</v>
      </c>
      <c r="J362" s="350"/>
      <c r="K362" s="350"/>
      <c r="L362" s="350">
        <f>SUM(L363:L365)</f>
        <v>1222</v>
      </c>
      <c r="M362" s="350">
        <f t="shared" si="245"/>
        <v>0</v>
      </c>
      <c r="N362" s="350">
        <f t="shared" si="245"/>
        <v>0</v>
      </c>
      <c r="O362" s="324">
        <f t="shared" si="232"/>
        <v>29.733806997907443</v>
      </c>
      <c r="P362" s="350">
        <f t="shared" ref="P362:U362" si="246">SUM(P363:P365)</f>
        <v>1222</v>
      </c>
      <c r="Q362" s="350">
        <f t="shared" si="246"/>
        <v>0</v>
      </c>
      <c r="R362" s="350">
        <f t="shared" si="246"/>
        <v>0</v>
      </c>
      <c r="S362" s="350">
        <f>SUM(S363:S365)</f>
        <v>1222</v>
      </c>
      <c r="T362" s="350">
        <f t="shared" si="246"/>
        <v>0</v>
      </c>
      <c r="U362" s="350">
        <f t="shared" si="246"/>
        <v>0</v>
      </c>
      <c r="V362" s="305">
        <f t="shared" si="244"/>
        <v>100</v>
      </c>
    </row>
    <row r="363" spans="1:22" s="325" customFormat="1" ht="22.5">
      <c r="A363" s="505"/>
      <c r="B363" s="506" t="s">
        <v>991</v>
      </c>
      <c r="C363" s="354">
        <f>SUM(D363:H363)</f>
        <v>0</v>
      </c>
      <c r="D363" s="354"/>
      <c r="E363" s="354"/>
      <c r="F363" s="354"/>
      <c r="G363" s="354"/>
      <c r="H363" s="354"/>
      <c r="I363" s="354">
        <f>SUM(J363:N363)</f>
        <v>0</v>
      </c>
      <c r="J363" s="354"/>
      <c r="K363" s="354"/>
      <c r="L363" s="354"/>
      <c r="M363" s="354"/>
      <c r="N363" s="354"/>
      <c r="O363" s="324" t="e">
        <f t="shared" si="232"/>
        <v>#DIV/0!</v>
      </c>
      <c r="P363" s="354">
        <f>SUM(Q363:U363)</f>
        <v>0</v>
      </c>
      <c r="Q363" s="354"/>
      <c r="R363" s="354"/>
      <c r="S363" s="354"/>
      <c r="T363" s="354"/>
      <c r="U363" s="354"/>
      <c r="V363" s="305" t="e">
        <f t="shared" si="244"/>
        <v>#DIV/0!</v>
      </c>
    </row>
    <row r="364" spans="1:22" s="325" customFormat="1" ht="22.5">
      <c r="A364" s="505"/>
      <c r="B364" s="506" t="s">
        <v>992</v>
      </c>
      <c r="C364" s="354">
        <f>SUM(D364:H364)</f>
        <v>1000</v>
      </c>
      <c r="D364" s="354"/>
      <c r="E364" s="354"/>
      <c r="F364" s="354">
        <v>1000</v>
      </c>
      <c r="G364" s="354"/>
      <c r="H364" s="354"/>
      <c r="I364" s="354">
        <f>SUM(J364:N364)</f>
        <v>1222</v>
      </c>
      <c r="J364" s="354"/>
      <c r="K364" s="354"/>
      <c r="L364" s="368">
        <v>1222</v>
      </c>
      <c r="M364" s="354"/>
      <c r="N364" s="354"/>
      <c r="O364" s="324">
        <f t="shared" si="232"/>
        <v>122.2</v>
      </c>
      <c r="P364" s="354">
        <f>SUM(Q364:U364)</f>
        <v>1222</v>
      </c>
      <c r="Q364" s="354"/>
      <c r="R364" s="354"/>
      <c r="S364" s="368">
        <v>1222</v>
      </c>
      <c r="T364" s="354"/>
      <c r="U364" s="354"/>
      <c r="V364" s="305">
        <f t="shared" si="244"/>
        <v>100</v>
      </c>
    </row>
    <row r="365" spans="1:22" s="325" customFormat="1" ht="33.75">
      <c r="A365" s="505"/>
      <c r="B365" s="512" t="s">
        <v>993</v>
      </c>
      <c r="C365" s="354">
        <f>SUM(D365:H365)</f>
        <v>3109.8</v>
      </c>
      <c r="D365" s="354"/>
      <c r="E365" s="354"/>
      <c r="F365" s="354"/>
      <c r="G365" s="354">
        <v>1554.9</v>
      </c>
      <c r="H365" s="354">
        <v>1554.9</v>
      </c>
      <c r="I365" s="354"/>
      <c r="J365" s="354"/>
      <c r="K365" s="354"/>
      <c r="L365" s="368"/>
      <c r="M365" s="354"/>
      <c r="N365" s="354"/>
      <c r="O365" s="324">
        <f t="shared" si="232"/>
        <v>0</v>
      </c>
      <c r="P365" s="354">
        <f>SUM(Q365:U365)</f>
        <v>0</v>
      </c>
      <c r="Q365" s="354"/>
      <c r="R365" s="354"/>
      <c r="S365" s="368"/>
      <c r="T365" s="354"/>
      <c r="U365" s="354"/>
      <c r="V365" s="305" t="e">
        <f t="shared" si="244"/>
        <v>#DIV/0!</v>
      </c>
    </row>
    <row r="366" spans="1:22" s="325" customFormat="1">
      <c r="A366" s="504" t="s">
        <v>994</v>
      </c>
      <c r="B366" s="513" t="s">
        <v>145</v>
      </c>
      <c r="C366" s="350">
        <f t="shared" ref="C366:N366" si="247">SUM(C367:C377)</f>
        <v>0</v>
      </c>
      <c r="D366" s="350">
        <f t="shared" si="247"/>
        <v>0</v>
      </c>
      <c r="E366" s="350">
        <f t="shared" si="247"/>
        <v>0</v>
      </c>
      <c r="F366" s="350">
        <f t="shared" si="247"/>
        <v>0</v>
      </c>
      <c r="G366" s="350">
        <f t="shared" si="247"/>
        <v>0</v>
      </c>
      <c r="H366" s="350">
        <f t="shared" si="247"/>
        <v>0</v>
      </c>
      <c r="I366" s="350">
        <f t="shared" si="247"/>
        <v>0</v>
      </c>
      <c r="J366" s="350">
        <f t="shared" si="247"/>
        <v>0</v>
      </c>
      <c r="K366" s="350">
        <f t="shared" si="247"/>
        <v>0</v>
      </c>
      <c r="L366" s="350">
        <f t="shared" si="247"/>
        <v>0</v>
      </c>
      <c r="M366" s="350">
        <f t="shared" si="247"/>
        <v>0</v>
      </c>
      <c r="N366" s="350">
        <f t="shared" si="247"/>
        <v>0</v>
      </c>
      <c r="O366" s="324" t="e">
        <f t="shared" si="232"/>
        <v>#DIV/0!</v>
      </c>
      <c r="P366" s="350">
        <f t="shared" ref="P366:U366" si="248">SUM(P367:P377)</f>
        <v>0</v>
      </c>
      <c r="Q366" s="350">
        <f t="shared" si="248"/>
        <v>0</v>
      </c>
      <c r="R366" s="350">
        <f t="shared" si="248"/>
        <v>0</v>
      </c>
      <c r="S366" s="350">
        <f t="shared" si="248"/>
        <v>0</v>
      </c>
      <c r="T366" s="350">
        <f t="shared" si="248"/>
        <v>0</v>
      </c>
      <c r="U366" s="350">
        <f t="shared" si="248"/>
        <v>0</v>
      </c>
      <c r="V366" s="305" t="e">
        <f t="shared" si="244"/>
        <v>#DIV/0!</v>
      </c>
    </row>
    <row r="367" spans="1:22" s="325" customFormat="1">
      <c r="A367" s="505"/>
      <c r="B367" s="510" t="s">
        <v>995</v>
      </c>
      <c r="C367" s="354">
        <f>SUM(D367:H367)</f>
        <v>0</v>
      </c>
      <c r="D367" s="427"/>
      <c r="E367" s="427"/>
      <c r="F367" s="427"/>
      <c r="G367" s="427"/>
      <c r="H367" s="427"/>
      <c r="I367" s="354">
        <f>SUM(J367:N367)</f>
        <v>0</v>
      </c>
      <c r="J367" s="427"/>
      <c r="K367" s="427"/>
      <c r="L367" s="427"/>
      <c r="M367" s="427"/>
      <c r="N367" s="427"/>
      <c r="O367" s="324" t="e">
        <f t="shared" si="232"/>
        <v>#DIV/0!</v>
      </c>
      <c r="P367" s="354">
        <f>SUM(Q367:U367)</f>
        <v>0</v>
      </c>
      <c r="Q367" s="427"/>
      <c r="R367" s="427"/>
      <c r="S367" s="427"/>
      <c r="T367" s="427"/>
      <c r="U367" s="427"/>
      <c r="V367" s="305" t="e">
        <f t="shared" si="244"/>
        <v>#DIV/0!</v>
      </c>
    </row>
    <row r="368" spans="1:22" s="325" customFormat="1">
      <c r="A368" s="505"/>
      <c r="B368" s="510" t="s">
        <v>996</v>
      </c>
      <c r="C368" s="354">
        <f t="shared" ref="C368:C377" si="249">SUM(D368:H368)</f>
        <v>0</v>
      </c>
      <c r="D368" s="427"/>
      <c r="E368" s="427"/>
      <c r="F368" s="427"/>
      <c r="G368" s="427"/>
      <c r="H368" s="427"/>
      <c r="I368" s="354">
        <f t="shared" ref="I368:I378" si="250">SUM(J368:N368)</f>
        <v>0</v>
      </c>
      <c r="J368" s="427"/>
      <c r="K368" s="427"/>
      <c r="L368" s="427"/>
      <c r="M368" s="427"/>
      <c r="N368" s="427"/>
      <c r="O368" s="324" t="e">
        <f t="shared" si="232"/>
        <v>#DIV/0!</v>
      </c>
      <c r="P368" s="354">
        <f t="shared" ref="P368:P378" si="251">SUM(Q368:U368)</f>
        <v>0</v>
      </c>
      <c r="Q368" s="427"/>
      <c r="R368" s="427"/>
      <c r="S368" s="427"/>
      <c r="T368" s="427"/>
      <c r="U368" s="427"/>
      <c r="V368" s="305" t="e">
        <f t="shared" si="244"/>
        <v>#DIV/0!</v>
      </c>
    </row>
    <row r="369" spans="1:22" s="325" customFormat="1">
      <c r="A369" s="505"/>
      <c r="B369" s="510" t="s">
        <v>997</v>
      </c>
      <c r="C369" s="354">
        <f t="shared" si="249"/>
        <v>0</v>
      </c>
      <c r="D369" s="427"/>
      <c r="E369" s="427"/>
      <c r="F369" s="427"/>
      <c r="G369" s="427"/>
      <c r="H369" s="427"/>
      <c r="I369" s="354">
        <f t="shared" si="250"/>
        <v>0</v>
      </c>
      <c r="J369" s="427"/>
      <c r="K369" s="427"/>
      <c r="L369" s="427"/>
      <c r="M369" s="427"/>
      <c r="N369" s="427"/>
      <c r="O369" s="324" t="e">
        <f t="shared" si="232"/>
        <v>#DIV/0!</v>
      </c>
      <c r="P369" s="354">
        <f t="shared" si="251"/>
        <v>0</v>
      </c>
      <c r="Q369" s="427"/>
      <c r="R369" s="427"/>
      <c r="S369" s="427"/>
      <c r="T369" s="427"/>
      <c r="U369" s="427"/>
      <c r="V369" s="305" t="e">
        <f t="shared" si="244"/>
        <v>#DIV/0!</v>
      </c>
    </row>
    <row r="370" spans="1:22" s="325" customFormat="1">
      <c r="A370" s="505"/>
      <c r="B370" s="510" t="s">
        <v>998</v>
      </c>
      <c r="C370" s="354">
        <f t="shared" si="249"/>
        <v>0</v>
      </c>
      <c r="D370" s="427"/>
      <c r="E370" s="427"/>
      <c r="F370" s="427"/>
      <c r="G370" s="427"/>
      <c r="H370" s="427"/>
      <c r="I370" s="354">
        <f t="shared" si="250"/>
        <v>0</v>
      </c>
      <c r="J370" s="427"/>
      <c r="K370" s="427"/>
      <c r="L370" s="427"/>
      <c r="M370" s="427"/>
      <c r="N370" s="427"/>
      <c r="O370" s="324" t="e">
        <f t="shared" si="232"/>
        <v>#DIV/0!</v>
      </c>
      <c r="P370" s="354">
        <f t="shared" si="251"/>
        <v>0</v>
      </c>
      <c r="Q370" s="427"/>
      <c r="R370" s="427"/>
      <c r="S370" s="427"/>
      <c r="T370" s="427"/>
      <c r="U370" s="427"/>
      <c r="V370" s="305" t="e">
        <f t="shared" si="244"/>
        <v>#DIV/0!</v>
      </c>
    </row>
    <row r="371" spans="1:22" s="325" customFormat="1">
      <c r="A371" s="505"/>
      <c r="B371" s="510" t="s">
        <v>999</v>
      </c>
      <c r="C371" s="354">
        <f t="shared" si="249"/>
        <v>0</v>
      </c>
      <c r="D371" s="427"/>
      <c r="E371" s="427"/>
      <c r="F371" s="427"/>
      <c r="G371" s="427"/>
      <c r="H371" s="427"/>
      <c r="I371" s="354">
        <f t="shared" si="250"/>
        <v>0</v>
      </c>
      <c r="J371" s="427"/>
      <c r="K371" s="427"/>
      <c r="L371" s="427"/>
      <c r="M371" s="427"/>
      <c r="N371" s="427"/>
      <c r="O371" s="324" t="e">
        <f t="shared" si="232"/>
        <v>#DIV/0!</v>
      </c>
      <c r="P371" s="354">
        <f t="shared" si="251"/>
        <v>0</v>
      </c>
      <c r="Q371" s="427"/>
      <c r="R371" s="427"/>
      <c r="S371" s="427"/>
      <c r="T371" s="427"/>
      <c r="U371" s="427"/>
      <c r="V371" s="305" t="e">
        <f t="shared" si="244"/>
        <v>#DIV/0!</v>
      </c>
    </row>
    <row r="372" spans="1:22" s="325" customFormat="1" ht="22.5">
      <c r="A372" s="505"/>
      <c r="B372" s="510" t="s">
        <v>1000</v>
      </c>
      <c r="C372" s="354">
        <f t="shared" si="249"/>
        <v>0</v>
      </c>
      <c r="D372" s="427"/>
      <c r="E372" s="427"/>
      <c r="F372" s="427"/>
      <c r="G372" s="427"/>
      <c r="H372" s="427"/>
      <c r="I372" s="354">
        <f t="shared" si="250"/>
        <v>0</v>
      </c>
      <c r="J372" s="427"/>
      <c r="K372" s="427"/>
      <c r="L372" s="427"/>
      <c r="M372" s="427"/>
      <c r="N372" s="427"/>
      <c r="O372" s="324" t="e">
        <f t="shared" si="232"/>
        <v>#DIV/0!</v>
      </c>
      <c r="P372" s="354">
        <f t="shared" si="251"/>
        <v>0</v>
      </c>
      <c r="Q372" s="427"/>
      <c r="R372" s="427"/>
      <c r="S372" s="427"/>
      <c r="T372" s="427"/>
      <c r="U372" s="427"/>
      <c r="V372" s="305" t="e">
        <f t="shared" si="244"/>
        <v>#DIV/0!</v>
      </c>
    </row>
    <row r="373" spans="1:22" s="325" customFormat="1">
      <c r="A373" s="505"/>
      <c r="B373" s="514" t="s">
        <v>1001</v>
      </c>
      <c r="C373" s="354">
        <f t="shared" si="249"/>
        <v>0</v>
      </c>
      <c r="D373" s="427"/>
      <c r="E373" s="427"/>
      <c r="F373" s="427"/>
      <c r="G373" s="427"/>
      <c r="H373" s="427"/>
      <c r="I373" s="354">
        <f t="shared" si="250"/>
        <v>0</v>
      </c>
      <c r="J373" s="427"/>
      <c r="K373" s="427"/>
      <c r="L373" s="427"/>
      <c r="M373" s="427"/>
      <c r="N373" s="427"/>
      <c r="O373" s="324" t="e">
        <f t="shared" si="232"/>
        <v>#DIV/0!</v>
      </c>
      <c r="P373" s="354">
        <f t="shared" si="251"/>
        <v>0</v>
      </c>
      <c r="Q373" s="427"/>
      <c r="R373" s="427"/>
      <c r="S373" s="427"/>
      <c r="T373" s="427"/>
      <c r="U373" s="427"/>
      <c r="V373" s="305" t="e">
        <f t="shared" si="244"/>
        <v>#DIV/0!</v>
      </c>
    </row>
    <row r="374" spans="1:22" s="325" customFormat="1">
      <c r="A374" s="505"/>
      <c r="B374" s="514" t="s">
        <v>1002</v>
      </c>
      <c r="C374" s="354">
        <f t="shared" si="249"/>
        <v>0</v>
      </c>
      <c r="D374" s="427"/>
      <c r="E374" s="427"/>
      <c r="F374" s="427"/>
      <c r="G374" s="427"/>
      <c r="H374" s="427"/>
      <c r="I374" s="354">
        <f t="shared" si="250"/>
        <v>0</v>
      </c>
      <c r="J374" s="427"/>
      <c r="K374" s="427"/>
      <c r="L374" s="427"/>
      <c r="M374" s="427"/>
      <c r="N374" s="427"/>
      <c r="O374" s="324" t="e">
        <f t="shared" si="232"/>
        <v>#DIV/0!</v>
      </c>
      <c r="P374" s="354">
        <f t="shared" si="251"/>
        <v>0</v>
      </c>
      <c r="Q374" s="427"/>
      <c r="R374" s="427"/>
      <c r="S374" s="427"/>
      <c r="T374" s="427"/>
      <c r="U374" s="427"/>
      <c r="V374" s="305" t="e">
        <f t="shared" si="244"/>
        <v>#DIV/0!</v>
      </c>
    </row>
    <row r="375" spans="1:22" s="325" customFormat="1">
      <c r="A375" s="505"/>
      <c r="B375" s="514" t="s">
        <v>1003</v>
      </c>
      <c r="C375" s="354">
        <f t="shared" si="249"/>
        <v>0</v>
      </c>
      <c r="D375" s="427"/>
      <c r="E375" s="427"/>
      <c r="F375" s="427"/>
      <c r="G375" s="427"/>
      <c r="H375" s="427"/>
      <c r="I375" s="354">
        <f t="shared" si="250"/>
        <v>0</v>
      </c>
      <c r="J375" s="427"/>
      <c r="K375" s="427"/>
      <c r="L375" s="427"/>
      <c r="M375" s="427"/>
      <c r="N375" s="427"/>
      <c r="O375" s="324" t="e">
        <f t="shared" si="232"/>
        <v>#DIV/0!</v>
      </c>
      <c r="P375" s="354">
        <f t="shared" si="251"/>
        <v>0</v>
      </c>
      <c r="Q375" s="427"/>
      <c r="R375" s="427"/>
      <c r="S375" s="427"/>
      <c r="T375" s="427"/>
      <c r="U375" s="427"/>
      <c r="V375" s="305" t="e">
        <f t="shared" si="244"/>
        <v>#DIV/0!</v>
      </c>
    </row>
    <row r="376" spans="1:22" s="325" customFormat="1">
      <c r="A376" s="505"/>
      <c r="B376" s="514" t="s">
        <v>1004</v>
      </c>
      <c r="C376" s="354">
        <f t="shared" si="249"/>
        <v>0</v>
      </c>
      <c r="D376" s="427"/>
      <c r="E376" s="427"/>
      <c r="F376" s="427"/>
      <c r="G376" s="427"/>
      <c r="H376" s="427"/>
      <c r="I376" s="354">
        <f t="shared" si="250"/>
        <v>0</v>
      </c>
      <c r="J376" s="427"/>
      <c r="K376" s="427"/>
      <c r="L376" s="427"/>
      <c r="M376" s="427"/>
      <c r="N376" s="427"/>
      <c r="O376" s="324" t="e">
        <f t="shared" si="232"/>
        <v>#DIV/0!</v>
      </c>
      <c r="P376" s="354">
        <f t="shared" si="251"/>
        <v>0</v>
      </c>
      <c r="Q376" s="427"/>
      <c r="R376" s="427"/>
      <c r="S376" s="427"/>
      <c r="T376" s="427"/>
      <c r="U376" s="427"/>
      <c r="V376" s="305" t="e">
        <f t="shared" si="244"/>
        <v>#DIV/0!</v>
      </c>
    </row>
    <row r="377" spans="1:22" s="325" customFormat="1">
      <c r="A377" s="505"/>
      <c r="B377" s="514" t="s">
        <v>1005</v>
      </c>
      <c r="C377" s="354">
        <f t="shared" si="249"/>
        <v>0</v>
      </c>
      <c r="D377" s="427"/>
      <c r="E377" s="427"/>
      <c r="F377" s="427"/>
      <c r="G377" s="427"/>
      <c r="H377" s="427"/>
      <c r="I377" s="354">
        <f t="shared" si="250"/>
        <v>0</v>
      </c>
      <c r="J377" s="427"/>
      <c r="K377" s="427"/>
      <c r="L377" s="427"/>
      <c r="M377" s="427"/>
      <c r="N377" s="427"/>
      <c r="O377" s="324" t="e">
        <f t="shared" si="232"/>
        <v>#DIV/0!</v>
      </c>
      <c r="P377" s="354">
        <f t="shared" si="251"/>
        <v>0</v>
      </c>
      <c r="Q377" s="427"/>
      <c r="R377" s="427"/>
      <c r="S377" s="427"/>
      <c r="T377" s="427"/>
      <c r="U377" s="427"/>
      <c r="V377" s="305" t="e">
        <f t="shared" si="244"/>
        <v>#DIV/0!</v>
      </c>
    </row>
    <row r="378" spans="1:22" s="325" customFormat="1">
      <c r="A378" s="556" t="s">
        <v>1074</v>
      </c>
      <c r="B378" s="557" t="s">
        <v>65</v>
      </c>
      <c r="C378" s="354"/>
      <c r="D378" s="427"/>
      <c r="E378" s="427"/>
      <c r="F378" s="427"/>
      <c r="G378" s="427"/>
      <c r="H378" s="427"/>
      <c r="I378" s="354">
        <f t="shared" si="250"/>
        <v>131.29</v>
      </c>
      <c r="J378" s="427"/>
      <c r="K378" s="427"/>
      <c r="L378" s="427">
        <v>131.29</v>
      </c>
      <c r="M378" s="427"/>
      <c r="N378" s="427"/>
      <c r="O378" s="324"/>
      <c r="P378" s="354">
        <f t="shared" si="251"/>
        <v>131.29</v>
      </c>
      <c r="Q378" s="427"/>
      <c r="R378" s="427"/>
      <c r="S378" s="427">
        <v>131.29</v>
      </c>
      <c r="T378" s="427"/>
      <c r="U378" s="427"/>
      <c r="V378" s="305"/>
    </row>
    <row r="379" spans="1:22" ht="21">
      <c r="A379" s="378" t="s">
        <v>1073</v>
      </c>
      <c r="B379" s="493" t="s">
        <v>146</v>
      </c>
      <c r="C379" s="515">
        <f t="shared" ref="C379:N379" si="252">C380+C383+C388+C393</f>
        <v>89681.4</v>
      </c>
      <c r="D379" s="515">
        <f t="shared" si="252"/>
        <v>0</v>
      </c>
      <c r="E379" s="515">
        <f t="shared" si="252"/>
        <v>0</v>
      </c>
      <c r="F379" s="515">
        <f t="shared" si="252"/>
        <v>42096</v>
      </c>
      <c r="G379" s="515">
        <f t="shared" si="252"/>
        <v>47585.4</v>
      </c>
      <c r="H379" s="515">
        <f t="shared" si="252"/>
        <v>0</v>
      </c>
      <c r="I379" s="515">
        <f t="shared" si="252"/>
        <v>96189.975000000006</v>
      </c>
      <c r="J379" s="515">
        <f t="shared" si="252"/>
        <v>168.60000000000002</v>
      </c>
      <c r="K379" s="515">
        <f t="shared" si="252"/>
        <v>1558.8000000000002</v>
      </c>
      <c r="L379" s="515">
        <f>L380+L383+L388+L393</f>
        <v>41212.453999999998</v>
      </c>
      <c r="M379" s="515">
        <f>M380+M383+M388+M393</f>
        <v>50089.421000000002</v>
      </c>
      <c r="N379" s="515">
        <f t="shared" si="252"/>
        <v>3160.7</v>
      </c>
      <c r="O379" s="308">
        <f t="shared" si="232"/>
        <v>107.25744134235194</v>
      </c>
      <c r="P379" s="515">
        <f t="shared" ref="P379:U379" si="253">P380+P383+P388+P393</f>
        <v>95324.581000000006</v>
      </c>
      <c r="Q379" s="515">
        <f t="shared" si="253"/>
        <v>168.60000000000002</v>
      </c>
      <c r="R379" s="515">
        <f t="shared" si="253"/>
        <v>930.9</v>
      </c>
      <c r="S379" s="515">
        <f>S380+S383+S388+S393</f>
        <v>40974.981</v>
      </c>
      <c r="T379" s="515">
        <f>T380+T383+T388+T393</f>
        <v>50089.399999999994</v>
      </c>
      <c r="U379" s="515">
        <f t="shared" si="253"/>
        <v>3160.7</v>
      </c>
      <c r="V379" s="305">
        <f t="shared" si="244"/>
        <v>99.100328282651077</v>
      </c>
    </row>
    <row r="380" spans="1:22">
      <c r="A380" s="443" t="s">
        <v>1006</v>
      </c>
      <c r="B380" s="516" t="s">
        <v>147</v>
      </c>
      <c r="C380" s="517">
        <f t="shared" ref="C380:N380" si="254">C381+C382</f>
        <v>8401</v>
      </c>
      <c r="D380" s="518">
        <f t="shared" si="254"/>
        <v>0</v>
      </c>
      <c r="E380" s="518">
        <f t="shared" si="254"/>
        <v>0</v>
      </c>
      <c r="F380" s="518">
        <f t="shared" si="254"/>
        <v>8401</v>
      </c>
      <c r="G380" s="518">
        <f t="shared" si="254"/>
        <v>0</v>
      </c>
      <c r="H380" s="518">
        <f t="shared" si="254"/>
        <v>0</v>
      </c>
      <c r="I380" s="517">
        <f t="shared" si="254"/>
        <v>8648.49</v>
      </c>
      <c r="J380" s="518">
        <f t="shared" si="254"/>
        <v>0</v>
      </c>
      <c r="K380" s="518">
        <f t="shared" si="254"/>
        <v>0</v>
      </c>
      <c r="L380" s="518">
        <f>L381+L382</f>
        <v>8648.49</v>
      </c>
      <c r="M380" s="518">
        <f t="shared" si="254"/>
        <v>0</v>
      </c>
      <c r="N380" s="518">
        <f t="shared" si="254"/>
        <v>0</v>
      </c>
      <c r="O380" s="324">
        <f t="shared" si="232"/>
        <v>102.94595881442686</v>
      </c>
      <c r="P380" s="517">
        <f t="shared" ref="P380:U380" si="255">P381+P382</f>
        <v>8411.027</v>
      </c>
      <c r="Q380" s="518">
        <f t="shared" si="255"/>
        <v>0</v>
      </c>
      <c r="R380" s="518">
        <f t="shared" si="255"/>
        <v>0</v>
      </c>
      <c r="S380" s="518">
        <f>S381+S382</f>
        <v>8411.027</v>
      </c>
      <c r="T380" s="518">
        <f t="shared" si="255"/>
        <v>0</v>
      </c>
      <c r="U380" s="518">
        <f t="shared" si="255"/>
        <v>0</v>
      </c>
      <c r="V380" s="305">
        <f t="shared" si="244"/>
        <v>97.254283695766546</v>
      </c>
    </row>
    <row r="381" spans="1:22">
      <c r="A381" s="456"/>
      <c r="B381" s="502" t="s">
        <v>1007</v>
      </c>
      <c r="C381" s="342">
        <f>SUM(D381:H381)</f>
        <v>8401</v>
      </c>
      <c r="D381" s="343"/>
      <c r="E381" s="343"/>
      <c r="F381" s="343">
        <v>8401</v>
      </c>
      <c r="G381" s="343"/>
      <c r="H381" s="343"/>
      <c r="I381" s="342">
        <f>SUM(J381:N381)</f>
        <v>8648.49</v>
      </c>
      <c r="J381" s="343"/>
      <c r="K381" s="343"/>
      <c r="L381" s="343">
        <v>8648.49</v>
      </c>
      <c r="M381" s="343"/>
      <c r="N381" s="343"/>
      <c r="O381" s="324">
        <f t="shared" si="232"/>
        <v>102.94595881442686</v>
      </c>
      <c r="P381" s="342">
        <f>SUM(Q381:U381)</f>
        <v>8411.027</v>
      </c>
      <c r="Q381" s="343"/>
      <c r="R381" s="343"/>
      <c r="S381" s="343">
        <v>8411.027</v>
      </c>
      <c r="T381" s="343"/>
      <c r="U381" s="343"/>
      <c r="V381" s="305">
        <f t="shared" si="244"/>
        <v>97.254283695766546</v>
      </c>
    </row>
    <row r="382" spans="1:22">
      <c r="A382" s="456"/>
      <c r="B382" s="502" t="s">
        <v>1008</v>
      </c>
      <c r="C382" s="342">
        <f>SUM(D382:H382)</f>
        <v>0</v>
      </c>
      <c r="D382" s="343"/>
      <c r="E382" s="343"/>
      <c r="F382" s="343">
        <v>0</v>
      </c>
      <c r="G382" s="343"/>
      <c r="H382" s="343"/>
      <c r="I382" s="342">
        <f>SUM(J382:N382)</f>
        <v>0</v>
      </c>
      <c r="J382" s="343"/>
      <c r="K382" s="343"/>
      <c r="L382" s="343"/>
      <c r="M382" s="343"/>
      <c r="N382" s="343"/>
      <c r="O382" s="324" t="e">
        <f t="shared" si="232"/>
        <v>#DIV/0!</v>
      </c>
      <c r="P382" s="342">
        <f>SUM(Q382:U382)</f>
        <v>0</v>
      </c>
      <c r="Q382" s="343"/>
      <c r="R382" s="343"/>
      <c r="S382" s="343"/>
      <c r="T382" s="343"/>
      <c r="U382" s="343"/>
      <c r="V382" s="305" t="e">
        <f t="shared" si="244"/>
        <v>#DIV/0!</v>
      </c>
    </row>
    <row r="383" spans="1:22" ht="22.5">
      <c r="A383" s="443" t="s">
        <v>1009</v>
      </c>
      <c r="B383" s="516" t="s">
        <v>148</v>
      </c>
      <c r="C383" s="517">
        <f t="shared" ref="C383:N383" si="256">SUM(C384:C387)</f>
        <v>52148.4</v>
      </c>
      <c r="D383" s="518">
        <f t="shared" si="256"/>
        <v>0</v>
      </c>
      <c r="E383" s="518">
        <f t="shared" si="256"/>
        <v>0</v>
      </c>
      <c r="F383" s="518">
        <f t="shared" si="256"/>
        <v>13699</v>
      </c>
      <c r="G383" s="518">
        <f t="shared" si="256"/>
        <v>38449.4</v>
      </c>
      <c r="H383" s="518">
        <f t="shared" si="256"/>
        <v>0</v>
      </c>
      <c r="I383" s="517">
        <f t="shared" si="256"/>
        <v>54561.735999999997</v>
      </c>
      <c r="J383" s="518">
        <f t="shared" si="256"/>
        <v>56.2</v>
      </c>
      <c r="K383" s="518">
        <f t="shared" si="256"/>
        <v>1107.9000000000001</v>
      </c>
      <c r="L383" s="518">
        <f>SUM(L384:L387)</f>
        <v>11717.715</v>
      </c>
      <c r="M383" s="518">
        <f t="shared" si="256"/>
        <v>38617.720999999998</v>
      </c>
      <c r="N383" s="518">
        <f t="shared" si="256"/>
        <v>3062.2</v>
      </c>
      <c r="O383" s="324">
        <f t="shared" si="232"/>
        <v>104.62782367244247</v>
      </c>
      <c r="P383" s="517">
        <f t="shared" ref="P383:U383" si="257">SUM(P384:P387)</f>
        <v>53933.805</v>
      </c>
      <c r="Q383" s="518">
        <f t="shared" si="257"/>
        <v>56.2</v>
      </c>
      <c r="R383" s="518">
        <f t="shared" si="257"/>
        <v>480</v>
      </c>
      <c r="S383" s="518">
        <f>SUM(S384:S387)</f>
        <v>11717.705</v>
      </c>
      <c r="T383" s="518">
        <f t="shared" si="257"/>
        <v>38617.699999999997</v>
      </c>
      <c r="U383" s="518">
        <f t="shared" si="257"/>
        <v>3062.2</v>
      </c>
      <c r="V383" s="305">
        <f t="shared" si="244"/>
        <v>98.849136691691783</v>
      </c>
    </row>
    <row r="384" spans="1:22" ht="12.75">
      <c r="A384" s="456"/>
      <c r="B384" s="502" t="s">
        <v>1010</v>
      </c>
      <c r="C384" s="342">
        <f>SUM(D384:H384)</f>
        <v>48898.400000000001</v>
      </c>
      <c r="D384" s="343"/>
      <c r="E384" s="343"/>
      <c r="F384" s="343">
        <v>10949</v>
      </c>
      <c r="G384" s="343">
        <v>37949.4</v>
      </c>
      <c r="H384" s="343"/>
      <c r="I384" s="342">
        <f>SUM(J384:N384)</f>
        <v>51420.735999999997</v>
      </c>
      <c r="J384" s="343"/>
      <c r="K384" s="343"/>
      <c r="L384" s="519">
        <v>10314.815000000001</v>
      </c>
      <c r="M384" s="520">
        <v>38043.720999999998</v>
      </c>
      <c r="N384" s="343">
        <v>3062.2</v>
      </c>
      <c r="O384" s="324">
        <f t="shared" si="232"/>
        <v>105.15832010863339</v>
      </c>
      <c r="P384" s="342">
        <f>SUM(Q384:U384)</f>
        <v>51420.714999999997</v>
      </c>
      <c r="Q384" s="343"/>
      <c r="R384" s="343"/>
      <c r="S384" s="519">
        <v>10314.815000000001</v>
      </c>
      <c r="T384" s="520">
        <v>38043.699999999997</v>
      </c>
      <c r="U384" s="343">
        <v>3062.2</v>
      </c>
      <c r="V384" s="305">
        <f t="shared" si="244"/>
        <v>99.999959160444533</v>
      </c>
    </row>
    <row r="385" spans="1:22">
      <c r="A385" s="456"/>
      <c r="B385" s="502" t="s">
        <v>1011</v>
      </c>
      <c r="C385" s="342">
        <f>SUM(D385:H385)</f>
        <v>1000</v>
      </c>
      <c r="D385" s="343"/>
      <c r="E385" s="343"/>
      <c r="F385" s="343">
        <v>500</v>
      </c>
      <c r="G385" s="343">
        <v>500</v>
      </c>
      <c r="H385" s="343"/>
      <c r="I385" s="342">
        <f>SUM(J385:N385)</f>
        <v>1283.8</v>
      </c>
      <c r="J385" s="343"/>
      <c r="K385" s="343">
        <v>627.9</v>
      </c>
      <c r="L385" s="343">
        <v>98.9</v>
      </c>
      <c r="M385" s="343">
        <v>557</v>
      </c>
      <c r="N385" s="343"/>
      <c r="O385" s="324">
        <f t="shared" si="232"/>
        <v>128.38</v>
      </c>
      <c r="P385" s="342">
        <f>SUM(Q385:U385)</f>
        <v>655.9</v>
      </c>
      <c r="Q385" s="343"/>
      <c r="R385" s="343"/>
      <c r="S385" s="343">
        <v>98.9</v>
      </c>
      <c r="T385" s="343">
        <v>557</v>
      </c>
      <c r="U385" s="343"/>
      <c r="V385" s="305">
        <f t="shared" si="244"/>
        <v>51.090512540894217</v>
      </c>
    </row>
    <row r="386" spans="1:22" ht="22.5">
      <c r="A386" s="447"/>
      <c r="B386" s="502" t="s">
        <v>1012</v>
      </c>
      <c r="C386" s="342">
        <f>SUM(D386:H386)</f>
        <v>262</v>
      </c>
      <c r="D386" s="343"/>
      <c r="E386" s="343"/>
      <c r="F386" s="343">
        <v>262</v>
      </c>
      <c r="G386" s="343"/>
      <c r="H386" s="343"/>
      <c r="I386" s="342">
        <f>SUM(J386:N386)</f>
        <v>754</v>
      </c>
      <c r="J386" s="343"/>
      <c r="K386" s="521">
        <v>480</v>
      </c>
      <c r="L386" s="343">
        <v>257</v>
      </c>
      <c r="M386" s="343">
        <v>17</v>
      </c>
      <c r="N386" s="343"/>
      <c r="O386" s="324">
        <f t="shared" si="232"/>
        <v>287.78625954198469</v>
      </c>
      <c r="P386" s="342">
        <f>SUM(Q386:U386)</f>
        <v>754</v>
      </c>
      <c r="Q386" s="343"/>
      <c r="R386" s="521">
        <v>480</v>
      </c>
      <c r="S386" s="343">
        <v>257</v>
      </c>
      <c r="T386" s="343">
        <v>17</v>
      </c>
      <c r="U386" s="343"/>
      <c r="V386" s="305">
        <f t="shared" si="244"/>
        <v>100</v>
      </c>
    </row>
    <row r="387" spans="1:22">
      <c r="A387" s="456"/>
      <c r="B387" s="502" t="s">
        <v>1013</v>
      </c>
      <c r="C387" s="342">
        <f>SUM(D387:H387)</f>
        <v>1988</v>
      </c>
      <c r="D387" s="343"/>
      <c r="E387" s="343"/>
      <c r="F387" s="343">
        <v>1988</v>
      </c>
      <c r="G387" s="343"/>
      <c r="H387" s="343"/>
      <c r="I387" s="342">
        <f>SUM(J387:N387)</f>
        <v>1103.2</v>
      </c>
      <c r="J387" s="343">
        <v>56.2</v>
      </c>
      <c r="K387" s="343"/>
      <c r="L387" s="343">
        <v>1047</v>
      </c>
      <c r="M387" s="343"/>
      <c r="N387" s="343"/>
      <c r="O387" s="324">
        <f t="shared" si="232"/>
        <v>55.492957746478879</v>
      </c>
      <c r="P387" s="342">
        <f>SUM(Q387:U387)</f>
        <v>1103.19</v>
      </c>
      <c r="Q387" s="343">
        <v>56.2</v>
      </c>
      <c r="R387" s="343"/>
      <c r="S387" s="343">
        <v>1046.99</v>
      </c>
      <c r="T387" s="343"/>
      <c r="U387" s="343"/>
      <c r="V387" s="305">
        <f t="shared" si="244"/>
        <v>99.99909354604786</v>
      </c>
    </row>
    <row r="388" spans="1:22">
      <c r="A388" s="443" t="s">
        <v>1014</v>
      </c>
      <c r="B388" s="516" t="s">
        <v>149</v>
      </c>
      <c r="C388" s="517">
        <f>SUM(C389:C392)</f>
        <v>20066</v>
      </c>
      <c r="D388" s="518">
        <f t="shared" ref="D388:U388" si="258">SUM(D389:D392)</f>
        <v>0</v>
      </c>
      <c r="E388" s="518">
        <f t="shared" si="258"/>
        <v>0</v>
      </c>
      <c r="F388" s="518">
        <f t="shared" si="258"/>
        <v>19996</v>
      </c>
      <c r="G388" s="518">
        <f t="shared" si="258"/>
        <v>70</v>
      </c>
      <c r="H388" s="518">
        <f t="shared" si="258"/>
        <v>0</v>
      </c>
      <c r="I388" s="518">
        <f t="shared" si="258"/>
        <v>21421.649000000001</v>
      </c>
      <c r="J388" s="518">
        <f t="shared" si="258"/>
        <v>112.4</v>
      </c>
      <c r="K388" s="518">
        <f t="shared" si="258"/>
        <v>303</v>
      </c>
      <c r="L388" s="518">
        <f>SUM(L389:L392)</f>
        <v>20846.249</v>
      </c>
      <c r="M388" s="518">
        <f t="shared" si="258"/>
        <v>160</v>
      </c>
      <c r="N388" s="518">
        <f t="shared" si="258"/>
        <v>0</v>
      </c>
      <c r="O388" s="522">
        <f t="shared" si="258"/>
        <v>21023.004761904762</v>
      </c>
      <c r="P388" s="518">
        <f t="shared" si="258"/>
        <v>21421.649000000001</v>
      </c>
      <c r="Q388" s="518">
        <f t="shared" si="258"/>
        <v>112.4</v>
      </c>
      <c r="R388" s="518">
        <f t="shared" si="258"/>
        <v>303</v>
      </c>
      <c r="S388" s="518">
        <f>SUM(S389:S392)</f>
        <v>20846.249</v>
      </c>
      <c r="T388" s="518">
        <f t="shared" si="258"/>
        <v>160</v>
      </c>
      <c r="U388" s="518">
        <f t="shared" si="258"/>
        <v>0</v>
      </c>
      <c r="V388" s="305">
        <f t="shared" si="244"/>
        <v>100</v>
      </c>
    </row>
    <row r="389" spans="1:22">
      <c r="A389" s="456"/>
      <c r="B389" s="502" t="s">
        <v>1015</v>
      </c>
      <c r="C389" s="342">
        <f>SUM(D389:H389)</f>
        <v>19746</v>
      </c>
      <c r="D389" s="343"/>
      <c r="E389" s="343"/>
      <c r="F389" s="343">
        <v>19746</v>
      </c>
      <c r="G389" s="343"/>
      <c r="H389" s="343"/>
      <c r="I389" s="342">
        <f>SUM(J389:N389)</f>
        <v>20596.249</v>
      </c>
      <c r="J389" s="343"/>
      <c r="K389" s="343"/>
      <c r="L389" s="521">
        <v>20596.249</v>
      </c>
      <c r="M389" s="343"/>
      <c r="N389" s="343"/>
      <c r="O389" s="521">
        <v>20317.5</v>
      </c>
      <c r="P389" s="342">
        <f>SUM(Q389:U389)</f>
        <v>20596.249</v>
      </c>
      <c r="Q389" s="343"/>
      <c r="R389" s="343"/>
      <c r="S389" s="521">
        <v>20596.249</v>
      </c>
      <c r="T389" s="343"/>
      <c r="U389" s="343"/>
      <c r="V389" s="305">
        <f t="shared" si="244"/>
        <v>100</v>
      </c>
    </row>
    <row r="390" spans="1:22">
      <c r="A390" s="456"/>
      <c r="B390" s="502" t="s">
        <v>1016</v>
      </c>
      <c r="C390" s="342">
        <f>SUM(D390:H390)</f>
        <v>150</v>
      </c>
      <c r="D390" s="343"/>
      <c r="E390" s="343"/>
      <c r="F390" s="343">
        <v>150</v>
      </c>
      <c r="G390" s="343"/>
      <c r="H390" s="343"/>
      <c r="I390" s="342">
        <f>SUM(J390:N390)</f>
        <v>565.4</v>
      </c>
      <c r="J390" s="343">
        <v>112.4</v>
      </c>
      <c r="K390" s="521">
        <v>303</v>
      </c>
      <c r="L390" s="343">
        <v>150</v>
      </c>
      <c r="M390" s="343"/>
      <c r="N390" s="343"/>
      <c r="O390" s="324">
        <f t="shared" ref="O390:O456" si="259">(I390/C390)*100</f>
        <v>376.93333333333328</v>
      </c>
      <c r="P390" s="342">
        <f>SUM(Q390:U390)</f>
        <v>565.4</v>
      </c>
      <c r="Q390" s="343">
        <v>112.4</v>
      </c>
      <c r="R390" s="521">
        <v>303</v>
      </c>
      <c r="S390" s="343">
        <v>150</v>
      </c>
      <c r="T390" s="343"/>
      <c r="U390" s="343"/>
      <c r="V390" s="305">
        <f t="shared" si="244"/>
        <v>100</v>
      </c>
    </row>
    <row r="391" spans="1:22">
      <c r="A391" s="456"/>
      <c r="B391" s="502" t="s">
        <v>1017</v>
      </c>
      <c r="C391" s="342">
        <f>SUM(D391:H391)</f>
        <v>70</v>
      </c>
      <c r="D391" s="343"/>
      <c r="E391" s="343"/>
      <c r="F391" s="343"/>
      <c r="G391" s="343">
        <v>70</v>
      </c>
      <c r="H391" s="343"/>
      <c r="I391" s="342">
        <f>SUM(J391:N391)</f>
        <v>160</v>
      </c>
      <c r="J391" s="343"/>
      <c r="K391" s="343"/>
      <c r="L391" s="343"/>
      <c r="M391" s="343">
        <v>160</v>
      </c>
      <c r="N391" s="343"/>
      <c r="O391" s="324">
        <f t="shared" si="259"/>
        <v>228.57142857142856</v>
      </c>
      <c r="P391" s="342">
        <f>SUM(Q391:U391)</f>
        <v>160</v>
      </c>
      <c r="Q391" s="343"/>
      <c r="R391" s="343"/>
      <c r="S391" s="343"/>
      <c r="T391" s="343">
        <v>160</v>
      </c>
      <c r="U391" s="343"/>
      <c r="V391" s="305">
        <f t="shared" si="244"/>
        <v>100</v>
      </c>
    </row>
    <row r="392" spans="1:22">
      <c r="A392" s="456"/>
      <c r="B392" s="502" t="s">
        <v>1013</v>
      </c>
      <c r="C392" s="342">
        <f>SUM(D392:H392)</f>
        <v>100</v>
      </c>
      <c r="D392" s="343"/>
      <c r="E392" s="343"/>
      <c r="F392" s="343">
        <v>100</v>
      </c>
      <c r="G392" s="343"/>
      <c r="H392" s="343"/>
      <c r="I392" s="342">
        <f>SUM(J392:N392)</f>
        <v>100</v>
      </c>
      <c r="J392" s="343"/>
      <c r="K392" s="343"/>
      <c r="L392" s="343">
        <v>100</v>
      </c>
      <c r="M392" s="343"/>
      <c r="N392" s="343"/>
      <c r="O392" s="324">
        <f t="shared" si="259"/>
        <v>100</v>
      </c>
      <c r="P392" s="342">
        <f>SUM(Q392:U392)</f>
        <v>100</v>
      </c>
      <c r="Q392" s="343"/>
      <c r="R392" s="343"/>
      <c r="S392" s="343">
        <v>100</v>
      </c>
      <c r="T392" s="343"/>
      <c r="U392" s="343"/>
      <c r="V392" s="305">
        <f t="shared" si="244"/>
        <v>100</v>
      </c>
    </row>
    <row r="393" spans="1:22">
      <c r="A393" s="443" t="s">
        <v>1018</v>
      </c>
      <c r="B393" s="523" t="s">
        <v>150</v>
      </c>
      <c r="C393" s="517">
        <f t="shared" ref="C393:N393" si="260">SUM(C394:C397)</f>
        <v>9066</v>
      </c>
      <c r="D393" s="518">
        <f t="shared" si="260"/>
        <v>0</v>
      </c>
      <c r="E393" s="518">
        <f t="shared" si="260"/>
        <v>0</v>
      </c>
      <c r="F393" s="518">
        <f t="shared" si="260"/>
        <v>0</v>
      </c>
      <c r="G393" s="518">
        <f t="shared" si="260"/>
        <v>9066</v>
      </c>
      <c r="H393" s="518">
        <f t="shared" si="260"/>
        <v>0</v>
      </c>
      <c r="I393" s="517">
        <f t="shared" si="260"/>
        <v>11558.1</v>
      </c>
      <c r="J393" s="518">
        <f t="shared" si="260"/>
        <v>0</v>
      </c>
      <c r="K393" s="518">
        <f t="shared" si="260"/>
        <v>147.9</v>
      </c>
      <c r="L393" s="518">
        <f>SUM(L394:L397)</f>
        <v>0</v>
      </c>
      <c r="M393" s="518">
        <f t="shared" si="260"/>
        <v>11311.7</v>
      </c>
      <c r="N393" s="518">
        <f t="shared" si="260"/>
        <v>98.5</v>
      </c>
      <c r="O393" s="324">
        <f t="shared" si="259"/>
        <v>127.48841826604898</v>
      </c>
      <c r="P393" s="517">
        <f t="shared" ref="P393:U393" si="261">SUM(P394:P397)</f>
        <v>11558.1</v>
      </c>
      <c r="Q393" s="518">
        <f t="shared" si="261"/>
        <v>0</v>
      </c>
      <c r="R393" s="518">
        <f t="shared" si="261"/>
        <v>147.9</v>
      </c>
      <c r="S393" s="518">
        <f>SUM(S394:S397)</f>
        <v>0</v>
      </c>
      <c r="T393" s="518">
        <f t="shared" si="261"/>
        <v>11311.7</v>
      </c>
      <c r="U393" s="518">
        <f t="shared" si="261"/>
        <v>98.5</v>
      </c>
      <c r="V393" s="305">
        <f t="shared" si="244"/>
        <v>100</v>
      </c>
    </row>
    <row r="394" spans="1:22">
      <c r="A394" s="456"/>
      <c r="B394" s="524" t="s">
        <v>1019</v>
      </c>
      <c r="C394" s="342">
        <f>SUM(D394:H394)</f>
        <v>8476</v>
      </c>
      <c r="D394" s="499"/>
      <c r="E394" s="499"/>
      <c r="F394" s="407"/>
      <c r="G394" s="418">
        <v>8476</v>
      </c>
      <c r="H394" s="418"/>
      <c r="I394" s="342">
        <f>SUM(J394:N394)</f>
        <v>11260.2</v>
      </c>
      <c r="J394" s="499"/>
      <c r="K394" s="499"/>
      <c r="L394" s="407"/>
      <c r="M394" s="418">
        <v>11161.7</v>
      </c>
      <c r="N394" s="418">
        <v>98.5</v>
      </c>
      <c r="O394" s="324">
        <f t="shared" si="259"/>
        <v>132.84804152902313</v>
      </c>
      <c r="P394" s="342">
        <f>SUM(Q394:U394)</f>
        <v>11260.2</v>
      </c>
      <c r="Q394" s="499"/>
      <c r="R394" s="499"/>
      <c r="S394" s="407"/>
      <c r="T394" s="418">
        <v>11161.7</v>
      </c>
      <c r="U394" s="418">
        <v>98.5</v>
      </c>
      <c r="V394" s="305">
        <f t="shared" si="244"/>
        <v>100</v>
      </c>
    </row>
    <row r="395" spans="1:22">
      <c r="A395" s="456"/>
      <c r="B395" s="524" t="s">
        <v>1020</v>
      </c>
      <c r="C395" s="342">
        <f>SUM(D395:H395)</f>
        <v>380</v>
      </c>
      <c r="D395" s="499"/>
      <c r="E395" s="499"/>
      <c r="F395" s="407"/>
      <c r="G395" s="418">
        <v>380</v>
      </c>
      <c r="H395" s="418"/>
      <c r="I395" s="342">
        <f>SUM(J395:N395)</f>
        <v>0</v>
      </c>
      <c r="J395" s="499"/>
      <c r="K395" s="499"/>
      <c r="L395" s="407"/>
      <c r="M395" s="418"/>
      <c r="N395" s="418"/>
      <c r="O395" s="324">
        <f t="shared" si="259"/>
        <v>0</v>
      </c>
      <c r="P395" s="342">
        <f>SUM(Q395:U395)</f>
        <v>0</v>
      </c>
      <c r="Q395" s="499"/>
      <c r="R395" s="499"/>
      <c r="S395" s="407"/>
      <c r="T395" s="418"/>
      <c r="U395" s="418"/>
      <c r="V395" s="305" t="e">
        <f t="shared" si="244"/>
        <v>#DIV/0!</v>
      </c>
    </row>
    <row r="396" spans="1:22">
      <c r="A396" s="456"/>
      <c r="B396" s="524" t="s">
        <v>1021</v>
      </c>
      <c r="C396" s="342">
        <f>SUM(D396:H396)</f>
        <v>210</v>
      </c>
      <c r="D396" s="499"/>
      <c r="E396" s="499"/>
      <c r="F396" s="407"/>
      <c r="G396" s="418">
        <v>210</v>
      </c>
      <c r="H396" s="418"/>
      <c r="I396" s="342">
        <f>SUM(J396:N396)</f>
        <v>297.89999999999998</v>
      </c>
      <c r="J396" s="499"/>
      <c r="K396" s="499">
        <v>147.9</v>
      </c>
      <c r="L396" s="407"/>
      <c r="M396" s="418">
        <v>150</v>
      </c>
      <c r="N396" s="418"/>
      <c r="O396" s="324">
        <f t="shared" si="259"/>
        <v>141.85714285714283</v>
      </c>
      <c r="P396" s="342">
        <f>SUM(Q396:U396)</f>
        <v>297.89999999999998</v>
      </c>
      <c r="Q396" s="499"/>
      <c r="R396" s="499">
        <v>147.9</v>
      </c>
      <c r="S396" s="407"/>
      <c r="T396" s="418">
        <v>150</v>
      </c>
      <c r="U396" s="418"/>
      <c r="V396" s="305">
        <f t="shared" si="244"/>
        <v>100</v>
      </c>
    </row>
    <row r="397" spans="1:22">
      <c r="A397" s="456"/>
      <c r="B397" s="524" t="s">
        <v>1022</v>
      </c>
      <c r="C397" s="342">
        <f>SUM(D397:H397)</f>
        <v>0</v>
      </c>
      <c r="D397" s="499"/>
      <c r="E397" s="499"/>
      <c r="F397" s="407"/>
      <c r="G397" s="418">
        <v>0</v>
      </c>
      <c r="H397" s="418"/>
      <c r="I397" s="342">
        <f>SUM(J397:N397)</f>
        <v>0</v>
      </c>
      <c r="J397" s="499"/>
      <c r="K397" s="499"/>
      <c r="L397" s="407"/>
      <c r="M397" s="418"/>
      <c r="N397" s="418"/>
      <c r="O397" s="324" t="e">
        <f t="shared" si="259"/>
        <v>#DIV/0!</v>
      </c>
      <c r="P397" s="342">
        <f>SUM(Q397:U397)</f>
        <v>0</v>
      </c>
      <c r="Q397" s="499"/>
      <c r="R397" s="499"/>
      <c r="S397" s="407"/>
      <c r="T397" s="418"/>
      <c r="U397" s="418"/>
      <c r="V397" s="305" t="e">
        <f t="shared" si="244"/>
        <v>#DIV/0!</v>
      </c>
    </row>
    <row r="398" spans="1:22">
      <c r="A398" s="378">
        <v>22</v>
      </c>
      <c r="B398" s="525" t="s">
        <v>151</v>
      </c>
      <c r="C398" s="515">
        <f t="shared" ref="C398:N398" si="262">C399+C405+C413+C420+C430</f>
        <v>905209.29999999993</v>
      </c>
      <c r="D398" s="515">
        <f t="shared" si="262"/>
        <v>3606.7</v>
      </c>
      <c r="E398" s="515">
        <f t="shared" si="262"/>
        <v>480486.2</v>
      </c>
      <c r="F398" s="515">
        <f t="shared" si="262"/>
        <v>406447.6</v>
      </c>
      <c r="G398" s="515">
        <f t="shared" si="262"/>
        <v>0</v>
      </c>
      <c r="H398" s="515">
        <f t="shared" si="262"/>
        <v>14668.8</v>
      </c>
      <c r="I398" s="515">
        <f t="shared" si="262"/>
        <v>967615.88900000008</v>
      </c>
      <c r="J398" s="515">
        <f t="shared" si="262"/>
        <v>3606.7</v>
      </c>
      <c r="K398" s="515">
        <f t="shared" si="262"/>
        <v>522767.97</v>
      </c>
      <c r="L398" s="515">
        <f t="shared" si="262"/>
        <v>426087.01900000003</v>
      </c>
      <c r="M398" s="515">
        <f t="shared" si="262"/>
        <v>0</v>
      </c>
      <c r="N398" s="515">
        <f t="shared" si="262"/>
        <v>15154.2</v>
      </c>
      <c r="O398" s="308">
        <f t="shared" si="259"/>
        <v>106.89416127297855</v>
      </c>
      <c r="P398" s="515">
        <f t="shared" ref="P398:U398" si="263">P399+P405+P413+P420+P430</f>
        <v>950501</v>
      </c>
      <c r="Q398" s="515">
        <f t="shared" si="263"/>
        <v>3606.7</v>
      </c>
      <c r="R398" s="515">
        <f t="shared" si="263"/>
        <v>519308.39999999997</v>
      </c>
      <c r="S398" s="515">
        <f t="shared" si="263"/>
        <v>412431.70000000007</v>
      </c>
      <c r="T398" s="515">
        <f t="shared" si="263"/>
        <v>0</v>
      </c>
      <c r="U398" s="515">
        <f t="shared" si="263"/>
        <v>15154.2</v>
      </c>
      <c r="V398" s="305">
        <f t="shared" si="244"/>
        <v>98.231231091328226</v>
      </c>
    </row>
    <row r="399" spans="1:22" s="528" customFormat="1">
      <c r="A399" s="526" t="s">
        <v>1023</v>
      </c>
      <c r="B399" s="527" t="s">
        <v>152</v>
      </c>
      <c r="C399" s="517">
        <f>SUM(C400:C404)</f>
        <v>285040.8</v>
      </c>
      <c r="D399" s="517">
        <f t="shared" ref="D399:N399" si="264">SUM(D400:D404)</f>
        <v>0</v>
      </c>
      <c r="E399" s="517">
        <f t="shared" si="264"/>
        <v>152109.00000000003</v>
      </c>
      <c r="F399" s="517">
        <f t="shared" si="264"/>
        <v>120203.8</v>
      </c>
      <c r="G399" s="517">
        <f t="shared" si="264"/>
        <v>0</v>
      </c>
      <c r="H399" s="517">
        <f t="shared" si="264"/>
        <v>12728</v>
      </c>
      <c r="I399" s="517">
        <f t="shared" si="264"/>
        <v>285101.93</v>
      </c>
      <c r="J399" s="517">
        <f t="shared" si="264"/>
        <v>0</v>
      </c>
      <c r="K399" s="517">
        <f t="shared" si="264"/>
        <v>156090.22999999998</v>
      </c>
      <c r="L399" s="517">
        <f t="shared" si="264"/>
        <v>116872.20000000001</v>
      </c>
      <c r="M399" s="517">
        <f t="shared" si="264"/>
        <v>0</v>
      </c>
      <c r="N399" s="517">
        <f t="shared" si="264"/>
        <v>12139.5</v>
      </c>
      <c r="O399" s="324">
        <f t="shared" si="259"/>
        <v>100.02144605263527</v>
      </c>
      <c r="P399" s="517">
        <f t="shared" ref="P399:U399" si="265">SUM(P400:P404)</f>
        <v>281240</v>
      </c>
      <c r="Q399" s="517">
        <f t="shared" si="265"/>
        <v>0</v>
      </c>
      <c r="R399" s="517">
        <f t="shared" si="265"/>
        <v>155352.30000000002</v>
      </c>
      <c r="S399" s="517">
        <f t="shared" si="265"/>
        <v>113748.20000000001</v>
      </c>
      <c r="T399" s="517">
        <f t="shared" si="265"/>
        <v>0</v>
      </c>
      <c r="U399" s="517">
        <f t="shared" si="265"/>
        <v>12139.5</v>
      </c>
      <c r="V399" s="305">
        <f t="shared" si="244"/>
        <v>98.645421305986957</v>
      </c>
    </row>
    <row r="400" spans="1:22" s="528" customFormat="1" ht="22.5">
      <c r="A400" s="456"/>
      <c r="B400" s="529" t="s">
        <v>1024</v>
      </c>
      <c r="C400" s="533">
        <f t="shared" ref="C400:C404" si="266">SUM(D400:H400)</f>
        <v>277984</v>
      </c>
      <c r="D400" s="450"/>
      <c r="E400" s="450">
        <v>146636.20000000001</v>
      </c>
      <c r="F400" s="589">
        <v>118619.8</v>
      </c>
      <c r="G400" s="589"/>
      <c r="H400" s="589">
        <v>12728</v>
      </c>
      <c r="I400" s="533">
        <f t="shared" ref="I400:I404" si="267">SUM(J400:N400)</f>
        <v>276675.3</v>
      </c>
      <c r="J400" s="590"/>
      <c r="K400" s="590">
        <v>149366</v>
      </c>
      <c r="L400" s="590">
        <f>112045.8+3124</f>
        <v>115169.8</v>
      </c>
      <c r="M400" s="589"/>
      <c r="N400" s="589">
        <v>12139.5</v>
      </c>
      <c r="O400" s="591">
        <f t="shared" ref="O400:O404" si="268">I400/C400*100</f>
        <v>99.529217508921377</v>
      </c>
      <c r="P400" s="533">
        <f t="shared" ref="P400:P404" si="269">SUM(Q400:U400)</f>
        <v>273551.3</v>
      </c>
      <c r="Q400" s="450"/>
      <c r="R400" s="450">
        <v>149366</v>
      </c>
      <c r="S400" s="450">
        <v>112045.8</v>
      </c>
      <c r="T400" s="589"/>
      <c r="U400" s="589">
        <v>12139.5</v>
      </c>
      <c r="V400" s="592">
        <f t="shared" ref="V400:V404" si="270">P400/C400*100</f>
        <v>98.405411822263147</v>
      </c>
    </row>
    <row r="401" spans="1:22" s="528" customFormat="1">
      <c r="A401" s="456"/>
      <c r="B401" s="529" t="s">
        <v>1025</v>
      </c>
      <c r="C401" s="533">
        <f t="shared" si="266"/>
        <v>3207.6</v>
      </c>
      <c r="D401" s="450"/>
      <c r="E401" s="450">
        <v>1623.6</v>
      </c>
      <c r="F401" s="589">
        <v>1584</v>
      </c>
      <c r="G401" s="589"/>
      <c r="H401" s="589"/>
      <c r="I401" s="533">
        <f t="shared" si="267"/>
        <v>3178.5299999999997</v>
      </c>
      <c r="J401" s="590"/>
      <c r="K401" s="590">
        <f>1452.6+157.83</f>
        <v>1610.4299999999998</v>
      </c>
      <c r="L401" s="593">
        <v>1568.1</v>
      </c>
      <c r="M401" s="589"/>
      <c r="N401" s="589"/>
      <c r="O401" s="591">
        <f t="shared" si="268"/>
        <v>99.093714927048254</v>
      </c>
      <c r="P401" s="533">
        <f t="shared" si="269"/>
        <v>3020.7</v>
      </c>
      <c r="Q401" s="450"/>
      <c r="R401" s="450">
        <v>1452.6</v>
      </c>
      <c r="S401" s="589">
        <v>1568.1</v>
      </c>
      <c r="T401" s="589"/>
      <c r="U401" s="589"/>
      <c r="V401" s="592">
        <f t="shared" si="270"/>
        <v>94.173213617658064</v>
      </c>
    </row>
    <row r="402" spans="1:22" s="528" customFormat="1">
      <c r="A402" s="456"/>
      <c r="B402" s="529" t="s">
        <v>1026</v>
      </c>
      <c r="C402" s="533">
        <f t="shared" si="266"/>
        <v>3849.2</v>
      </c>
      <c r="D402" s="594"/>
      <c r="E402" s="594">
        <v>3849.2</v>
      </c>
      <c r="F402" s="594"/>
      <c r="G402" s="594"/>
      <c r="H402" s="594"/>
      <c r="I402" s="533">
        <f t="shared" si="267"/>
        <v>5113.8</v>
      </c>
      <c r="J402" s="595"/>
      <c r="K402" s="595">
        <v>5113.8</v>
      </c>
      <c r="L402" s="595"/>
      <c r="M402" s="594"/>
      <c r="N402" s="594"/>
      <c r="O402" s="591">
        <f t="shared" si="268"/>
        <v>132.853579964668</v>
      </c>
      <c r="P402" s="533">
        <f t="shared" si="269"/>
        <v>4533.7</v>
      </c>
      <c r="Q402" s="594"/>
      <c r="R402" s="594">
        <v>4533.7</v>
      </c>
      <c r="S402" s="594"/>
      <c r="T402" s="594"/>
      <c r="U402" s="594"/>
      <c r="V402" s="592">
        <f t="shared" si="270"/>
        <v>117.78291593058299</v>
      </c>
    </row>
    <row r="403" spans="1:22" s="528" customFormat="1">
      <c r="A403" s="456"/>
      <c r="B403" s="529" t="s">
        <v>1027</v>
      </c>
      <c r="C403" s="533">
        <f t="shared" si="266"/>
        <v>0</v>
      </c>
      <c r="D403" s="450"/>
      <c r="E403" s="450"/>
      <c r="F403" s="589"/>
      <c r="G403" s="589"/>
      <c r="H403" s="589"/>
      <c r="I403" s="533">
        <f t="shared" si="267"/>
        <v>105.3</v>
      </c>
      <c r="J403" s="590"/>
      <c r="K403" s="590"/>
      <c r="L403" s="593">
        <v>105.3</v>
      </c>
      <c r="M403" s="589"/>
      <c r="N403" s="589"/>
      <c r="O403" s="591" t="e">
        <f t="shared" si="268"/>
        <v>#DIV/0!</v>
      </c>
      <c r="P403" s="533">
        <f t="shared" si="269"/>
        <v>105.3</v>
      </c>
      <c r="Q403" s="450"/>
      <c r="R403" s="450"/>
      <c r="S403" s="589">
        <v>105.3</v>
      </c>
      <c r="T403" s="589"/>
      <c r="U403" s="589"/>
      <c r="V403" s="592" t="e">
        <f t="shared" si="270"/>
        <v>#DIV/0!</v>
      </c>
    </row>
    <row r="404" spans="1:22" s="528" customFormat="1">
      <c r="A404" s="456"/>
      <c r="B404" s="529" t="s">
        <v>1028</v>
      </c>
      <c r="C404" s="533">
        <f t="shared" si="266"/>
        <v>0</v>
      </c>
      <c r="D404" s="450"/>
      <c r="E404" s="450"/>
      <c r="F404" s="589"/>
      <c r="G404" s="589"/>
      <c r="H404" s="589"/>
      <c r="I404" s="533">
        <f t="shared" si="267"/>
        <v>29</v>
      </c>
      <c r="J404" s="590"/>
      <c r="K404" s="590"/>
      <c r="L404" s="593">
        <v>29</v>
      </c>
      <c r="M404" s="589"/>
      <c r="N404" s="589"/>
      <c r="O404" s="591" t="e">
        <f t="shared" si="268"/>
        <v>#DIV/0!</v>
      </c>
      <c r="P404" s="533">
        <f t="shared" si="269"/>
        <v>29</v>
      </c>
      <c r="Q404" s="450"/>
      <c r="R404" s="450"/>
      <c r="S404" s="589">
        <v>29</v>
      </c>
      <c r="T404" s="589"/>
      <c r="U404" s="589"/>
      <c r="V404" s="592" t="e">
        <f t="shared" si="270"/>
        <v>#DIV/0!</v>
      </c>
    </row>
    <row r="405" spans="1:22" s="530" customFormat="1">
      <c r="A405" s="443" t="s">
        <v>1029</v>
      </c>
      <c r="B405" s="529" t="s">
        <v>153</v>
      </c>
      <c r="C405" s="342">
        <f>SUM(C406:C412)</f>
        <v>512394.8</v>
      </c>
      <c r="D405" s="342">
        <f t="shared" ref="D405:N405" si="271">SUM(D406:D412)</f>
        <v>2925.4</v>
      </c>
      <c r="E405" s="342">
        <f t="shared" si="271"/>
        <v>323476.89999999997</v>
      </c>
      <c r="F405" s="342">
        <f t="shared" si="271"/>
        <v>184289.7</v>
      </c>
      <c r="G405" s="342">
        <f t="shared" si="271"/>
        <v>0</v>
      </c>
      <c r="H405" s="342">
        <f t="shared" si="271"/>
        <v>1702.8</v>
      </c>
      <c r="I405" s="342">
        <f t="shared" si="271"/>
        <v>552607.88</v>
      </c>
      <c r="J405" s="342">
        <f t="shared" si="271"/>
        <v>2925.4</v>
      </c>
      <c r="K405" s="342">
        <f t="shared" si="271"/>
        <v>350841.14</v>
      </c>
      <c r="L405" s="342">
        <f t="shared" si="271"/>
        <v>196146.14</v>
      </c>
      <c r="M405" s="342">
        <f t="shared" si="271"/>
        <v>0</v>
      </c>
      <c r="N405" s="342">
        <f t="shared" si="271"/>
        <v>2695.2</v>
      </c>
      <c r="O405" s="324">
        <f t="shared" si="259"/>
        <v>107.84806559317153</v>
      </c>
      <c r="P405" s="342">
        <f t="shared" ref="P405:U405" si="272">SUM(P406:P412)</f>
        <v>544539.5</v>
      </c>
      <c r="Q405" s="342">
        <f t="shared" si="272"/>
        <v>2925.4</v>
      </c>
      <c r="R405" s="342">
        <f t="shared" si="272"/>
        <v>350646.8</v>
      </c>
      <c r="S405" s="342">
        <f t="shared" si="272"/>
        <v>188272.1</v>
      </c>
      <c r="T405" s="342">
        <f t="shared" si="272"/>
        <v>0</v>
      </c>
      <c r="U405" s="342">
        <f t="shared" si="272"/>
        <v>2695.2</v>
      </c>
      <c r="V405" s="305">
        <f t="shared" si="244"/>
        <v>98.539944815843015</v>
      </c>
    </row>
    <row r="406" spans="1:22" s="528" customFormat="1" ht="22.5">
      <c r="A406" s="456"/>
      <c r="B406" s="529" t="s">
        <v>1024</v>
      </c>
      <c r="C406" s="533">
        <f t="shared" ref="C406:C412" si="273">SUM(D406:H406)</f>
        <v>499688.89999999997</v>
      </c>
      <c r="D406" s="450"/>
      <c r="E406" s="450">
        <v>318354</v>
      </c>
      <c r="F406" s="589">
        <v>179632.1</v>
      </c>
      <c r="G406" s="589"/>
      <c r="H406" s="589">
        <v>1702.8</v>
      </c>
      <c r="I406" s="533">
        <f t="shared" ref="I406:I412" si="274">SUM(J406:N406)</f>
        <v>536766.02</v>
      </c>
      <c r="J406" s="590"/>
      <c r="K406" s="590">
        <v>345814.7</v>
      </c>
      <c r="L406" s="593">
        <f>181072.2+54.42+7129.5</f>
        <v>188256.12000000002</v>
      </c>
      <c r="M406" s="593"/>
      <c r="N406" s="589">
        <v>2695.2</v>
      </c>
      <c r="O406" s="591">
        <f t="shared" ref="O406:O412" si="275">I406/C406*100</f>
        <v>107.42004074935426</v>
      </c>
      <c r="P406" s="533">
        <f t="shared" ref="P406:P412" si="276">SUM(Q406:U406)</f>
        <v>529582.1</v>
      </c>
      <c r="Q406" s="450"/>
      <c r="R406" s="450">
        <v>345814.7</v>
      </c>
      <c r="S406" s="589">
        <v>181072.2</v>
      </c>
      <c r="T406" s="589"/>
      <c r="U406" s="589">
        <v>2695.2</v>
      </c>
      <c r="V406" s="592">
        <f t="shared" ref="V406:V412" si="277">P406/C406*100</f>
        <v>105.98236222577688</v>
      </c>
    </row>
    <row r="407" spans="1:22" s="528" customFormat="1">
      <c r="A407" s="456"/>
      <c r="B407" s="529" t="s">
        <v>1030</v>
      </c>
      <c r="C407" s="533">
        <f t="shared" si="273"/>
        <v>1000</v>
      </c>
      <c r="D407" s="427"/>
      <c r="E407" s="427"/>
      <c r="F407" s="427">
        <v>1000</v>
      </c>
      <c r="G407" s="427"/>
      <c r="H407" s="427"/>
      <c r="I407" s="533">
        <f t="shared" si="274"/>
        <v>593.9</v>
      </c>
      <c r="J407" s="596"/>
      <c r="K407" s="596"/>
      <c r="L407" s="596">
        <v>593.9</v>
      </c>
      <c r="M407" s="596"/>
      <c r="N407" s="427"/>
      <c r="O407" s="591">
        <f t="shared" si="275"/>
        <v>59.39</v>
      </c>
      <c r="P407" s="533">
        <f t="shared" si="276"/>
        <v>593.9</v>
      </c>
      <c r="Q407" s="427"/>
      <c r="R407" s="427"/>
      <c r="S407" s="427">
        <v>593.9</v>
      </c>
      <c r="T407" s="427"/>
      <c r="U407" s="427"/>
      <c r="V407" s="592">
        <f t="shared" si="277"/>
        <v>59.39</v>
      </c>
    </row>
    <row r="408" spans="1:22" s="528" customFormat="1">
      <c r="A408" s="456"/>
      <c r="B408" s="529" t="s">
        <v>1025</v>
      </c>
      <c r="C408" s="533">
        <f t="shared" si="273"/>
        <v>6731.4</v>
      </c>
      <c r="D408" s="450"/>
      <c r="E408" s="450">
        <v>3748.8</v>
      </c>
      <c r="F408" s="589">
        <v>2982.6</v>
      </c>
      <c r="G408" s="589"/>
      <c r="H408" s="589"/>
      <c r="I408" s="533">
        <f t="shared" si="274"/>
        <v>6652.34</v>
      </c>
      <c r="J408" s="590"/>
      <c r="K408" s="590">
        <f>3458+194.34</f>
        <v>3652.34</v>
      </c>
      <c r="L408" s="593">
        <v>3000</v>
      </c>
      <c r="M408" s="593"/>
      <c r="N408" s="589"/>
      <c r="O408" s="591">
        <f t="shared" si="275"/>
        <v>98.825504352734953</v>
      </c>
      <c r="P408" s="533">
        <f t="shared" si="276"/>
        <v>6458</v>
      </c>
      <c r="Q408" s="450"/>
      <c r="R408" s="450">
        <v>3458</v>
      </c>
      <c r="S408" s="589">
        <v>3000</v>
      </c>
      <c r="T408" s="589"/>
      <c r="U408" s="589"/>
      <c r="V408" s="592">
        <f t="shared" si="277"/>
        <v>95.938437769260489</v>
      </c>
    </row>
    <row r="409" spans="1:22" s="528" customFormat="1">
      <c r="A409" s="456"/>
      <c r="B409" s="529" t="s">
        <v>1027</v>
      </c>
      <c r="C409" s="533">
        <f t="shared" si="273"/>
        <v>100</v>
      </c>
      <c r="D409" s="450"/>
      <c r="E409" s="450"/>
      <c r="F409" s="589">
        <v>100</v>
      </c>
      <c r="G409" s="589"/>
      <c r="H409" s="589"/>
      <c r="I409" s="533">
        <f t="shared" si="274"/>
        <v>159</v>
      </c>
      <c r="J409" s="590"/>
      <c r="K409" s="590"/>
      <c r="L409" s="593">
        <v>159</v>
      </c>
      <c r="M409" s="593"/>
      <c r="N409" s="589"/>
      <c r="O409" s="591">
        <f t="shared" si="275"/>
        <v>159</v>
      </c>
      <c r="P409" s="533">
        <f t="shared" si="276"/>
        <v>159</v>
      </c>
      <c r="Q409" s="450"/>
      <c r="R409" s="450"/>
      <c r="S409" s="589">
        <v>159</v>
      </c>
      <c r="T409" s="589"/>
      <c r="U409" s="589"/>
      <c r="V409" s="592">
        <f t="shared" si="277"/>
        <v>159</v>
      </c>
    </row>
    <row r="410" spans="1:22" s="528" customFormat="1">
      <c r="A410" s="456"/>
      <c r="B410" s="529" t="s">
        <v>1031</v>
      </c>
      <c r="C410" s="533">
        <f t="shared" si="273"/>
        <v>0</v>
      </c>
      <c r="D410" s="450"/>
      <c r="E410" s="450"/>
      <c r="F410" s="589"/>
      <c r="G410" s="589"/>
      <c r="H410" s="589"/>
      <c r="I410" s="533">
        <f t="shared" si="274"/>
        <v>153</v>
      </c>
      <c r="J410" s="590"/>
      <c r="K410" s="590"/>
      <c r="L410" s="593">
        <v>153</v>
      </c>
      <c r="M410" s="593"/>
      <c r="N410" s="589"/>
      <c r="O410" s="591" t="e">
        <f t="shared" si="275"/>
        <v>#DIV/0!</v>
      </c>
      <c r="P410" s="533">
        <f t="shared" si="276"/>
        <v>153</v>
      </c>
      <c r="Q410" s="450"/>
      <c r="R410" s="450"/>
      <c r="S410" s="589">
        <v>153</v>
      </c>
      <c r="T410" s="589"/>
      <c r="U410" s="589"/>
      <c r="V410" s="592" t="e">
        <f t="shared" si="277"/>
        <v>#DIV/0!</v>
      </c>
    </row>
    <row r="411" spans="1:22" s="528" customFormat="1" ht="25.5" customHeight="1">
      <c r="A411" s="456"/>
      <c r="B411" s="529" t="s">
        <v>1075</v>
      </c>
      <c r="C411" s="533">
        <f t="shared" si="273"/>
        <v>4874.5</v>
      </c>
      <c r="D411" s="450">
        <v>2925.4</v>
      </c>
      <c r="E411" s="450">
        <v>1374.1</v>
      </c>
      <c r="F411" s="589">
        <v>575</v>
      </c>
      <c r="G411" s="589"/>
      <c r="H411" s="589"/>
      <c r="I411" s="533">
        <f t="shared" si="274"/>
        <v>7983.62</v>
      </c>
      <c r="J411" s="590">
        <v>2925.4</v>
      </c>
      <c r="K411" s="590">
        <v>1374.1</v>
      </c>
      <c r="L411" s="593">
        <f>2994+690.12</f>
        <v>3684.12</v>
      </c>
      <c r="M411" s="593"/>
      <c r="N411" s="589"/>
      <c r="O411" s="591">
        <f t="shared" si="275"/>
        <v>163.78336239614319</v>
      </c>
      <c r="P411" s="533">
        <f t="shared" ref="P411" si="278">SUM(Q411:U411)</f>
        <v>7293.5</v>
      </c>
      <c r="Q411" s="450">
        <v>2925.4</v>
      </c>
      <c r="R411" s="450">
        <v>1374.1</v>
      </c>
      <c r="S411" s="589">
        <v>2994</v>
      </c>
      <c r="T411" s="589"/>
      <c r="U411" s="589"/>
      <c r="V411" s="592">
        <f t="shared" si="277"/>
        <v>149.62560262591035</v>
      </c>
    </row>
    <row r="412" spans="1:22" s="528" customFormat="1">
      <c r="A412" s="456"/>
      <c r="B412" s="529" t="s">
        <v>1032</v>
      </c>
      <c r="C412" s="533">
        <f t="shared" si="273"/>
        <v>0</v>
      </c>
      <c r="D412" s="450"/>
      <c r="E412" s="450"/>
      <c r="F412" s="589"/>
      <c r="G412" s="589"/>
      <c r="H412" s="589"/>
      <c r="I412" s="533">
        <f t="shared" si="274"/>
        <v>300</v>
      </c>
      <c r="J412" s="450"/>
      <c r="K412" s="450"/>
      <c r="L412" s="589">
        <v>300</v>
      </c>
      <c r="M412" s="589"/>
      <c r="N412" s="589"/>
      <c r="O412" s="591" t="e">
        <f t="shared" si="275"/>
        <v>#DIV/0!</v>
      </c>
      <c r="P412" s="533">
        <f t="shared" si="276"/>
        <v>300</v>
      </c>
      <c r="Q412" s="450"/>
      <c r="R412" s="450"/>
      <c r="S412" s="589">
        <v>300</v>
      </c>
      <c r="T412" s="589"/>
      <c r="U412" s="589"/>
      <c r="V412" s="592" t="e">
        <f t="shared" si="277"/>
        <v>#DIV/0!</v>
      </c>
    </row>
    <row r="413" spans="1:22" s="530" customFormat="1">
      <c r="A413" s="443" t="s">
        <v>1033</v>
      </c>
      <c r="B413" s="494" t="s">
        <v>154</v>
      </c>
      <c r="C413" s="342">
        <f>SUM(C414:C419)</f>
        <v>63373.599999999999</v>
      </c>
      <c r="D413" s="342">
        <f t="shared" ref="D413:N413" si="279">SUM(D414:D419)</f>
        <v>681.3</v>
      </c>
      <c r="E413" s="342">
        <f t="shared" si="279"/>
        <v>1002.3</v>
      </c>
      <c r="F413" s="342">
        <f t="shared" si="279"/>
        <v>61572</v>
      </c>
      <c r="G413" s="342">
        <f t="shared" si="279"/>
        <v>0</v>
      </c>
      <c r="H413" s="342">
        <f t="shared" si="279"/>
        <v>118</v>
      </c>
      <c r="I413" s="342">
        <f t="shared" si="279"/>
        <v>66376.7</v>
      </c>
      <c r="J413" s="342">
        <f t="shared" si="279"/>
        <v>681.3</v>
      </c>
      <c r="K413" s="342">
        <f t="shared" si="279"/>
        <v>5313.4999999999991</v>
      </c>
      <c r="L413" s="342">
        <f t="shared" si="279"/>
        <v>60361.9</v>
      </c>
      <c r="M413" s="342">
        <f t="shared" si="279"/>
        <v>0</v>
      </c>
      <c r="N413" s="342">
        <f t="shared" si="279"/>
        <v>20</v>
      </c>
      <c r="O413" s="324">
        <f t="shared" si="259"/>
        <v>104.7387240112602</v>
      </c>
      <c r="P413" s="342">
        <f t="shared" ref="P413:U413" si="280">SUM(P414:P419)</f>
        <v>66342.2</v>
      </c>
      <c r="Q413" s="342">
        <f t="shared" si="280"/>
        <v>681.3</v>
      </c>
      <c r="R413" s="342">
        <f t="shared" si="280"/>
        <v>5285.9999999999991</v>
      </c>
      <c r="S413" s="342">
        <f t="shared" si="280"/>
        <v>60354.9</v>
      </c>
      <c r="T413" s="342">
        <f t="shared" si="280"/>
        <v>0</v>
      </c>
      <c r="U413" s="342">
        <f t="shared" si="280"/>
        <v>20</v>
      </c>
      <c r="V413" s="305">
        <f t="shared" si="244"/>
        <v>99.948023930083892</v>
      </c>
    </row>
    <row r="414" spans="1:22" s="532" customFormat="1" ht="22.5">
      <c r="A414" s="456"/>
      <c r="B414" s="529" t="s">
        <v>1024</v>
      </c>
      <c r="C414" s="533">
        <f t="shared" ref="C414:C419" si="281">SUM(D414:H414)</f>
        <v>56954.1</v>
      </c>
      <c r="D414" s="597"/>
      <c r="E414" s="597"/>
      <c r="F414" s="597">
        <v>56934.1</v>
      </c>
      <c r="G414" s="597"/>
      <c r="H414" s="597">
        <v>20</v>
      </c>
      <c r="I414" s="533">
        <f t="shared" ref="I414:I419" si="282">SUM(J414:N414)</f>
        <v>59869</v>
      </c>
      <c r="J414" s="598"/>
      <c r="K414" s="598">
        <v>4321.3999999999996</v>
      </c>
      <c r="L414" s="598">
        <v>55527.6</v>
      </c>
      <c r="M414" s="597"/>
      <c r="N414" s="597">
        <v>20</v>
      </c>
      <c r="O414" s="591">
        <f t="shared" ref="O414:O419" si="283">I414/C414*100</f>
        <v>105.11798097064127</v>
      </c>
      <c r="P414" s="533">
        <f t="shared" ref="P414:P419" si="284">SUM(Q414:U414)</f>
        <v>59869</v>
      </c>
      <c r="Q414" s="597"/>
      <c r="R414" s="597">
        <v>4321.3999999999996</v>
      </c>
      <c r="S414" s="597">
        <v>55527.6</v>
      </c>
      <c r="T414" s="597"/>
      <c r="U414" s="597">
        <v>20</v>
      </c>
      <c r="V414" s="592">
        <f t="shared" ref="V414:V419" si="285">P414/C414*100</f>
        <v>105.11798097064127</v>
      </c>
    </row>
    <row r="415" spans="1:22" s="528" customFormat="1">
      <c r="A415" s="456"/>
      <c r="B415" s="529" t="s">
        <v>1025</v>
      </c>
      <c r="C415" s="533">
        <f t="shared" si="281"/>
        <v>1170.5</v>
      </c>
      <c r="D415" s="597"/>
      <c r="E415" s="597">
        <v>765.6</v>
      </c>
      <c r="F415" s="597">
        <v>404.9</v>
      </c>
      <c r="G415" s="597"/>
      <c r="H415" s="597"/>
      <c r="I415" s="533">
        <f t="shared" si="282"/>
        <v>1237.0999999999999</v>
      </c>
      <c r="J415" s="598"/>
      <c r="K415" s="598">
        <f>579.7+27.5</f>
        <v>607.20000000000005</v>
      </c>
      <c r="L415" s="598">
        <v>629.9</v>
      </c>
      <c r="M415" s="597"/>
      <c r="N415" s="597"/>
      <c r="O415" s="591">
        <f t="shared" si="283"/>
        <v>105.68987612131566</v>
      </c>
      <c r="P415" s="533">
        <f t="shared" si="284"/>
        <v>1209.5999999999999</v>
      </c>
      <c r="Q415" s="597"/>
      <c r="R415" s="597">
        <v>579.70000000000005</v>
      </c>
      <c r="S415" s="597">
        <v>629.9</v>
      </c>
      <c r="T415" s="597"/>
      <c r="U415" s="597"/>
      <c r="V415" s="592">
        <f t="shared" si="285"/>
        <v>103.3404527979496</v>
      </c>
    </row>
    <row r="416" spans="1:22" s="532" customFormat="1">
      <c r="A416" s="456"/>
      <c r="B416" s="529" t="s">
        <v>1027</v>
      </c>
      <c r="C416" s="533">
        <f t="shared" si="281"/>
        <v>100</v>
      </c>
      <c r="D416" s="597"/>
      <c r="E416" s="597"/>
      <c r="F416" s="597">
        <v>100</v>
      </c>
      <c r="G416" s="597"/>
      <c r="H416" s="597"/>
      <c r="I416" s="533">
        <f t="shared" si="282"/>
        <v>4.5</v>
      </c>
      <c r="J416" s="598"/>
      <c r="K416" s="598"/>
      <c r="L416" s="598">
        <v>4.5</v>
      </c>
      <c r="M416" s="597"/>
      <c r="N416" s="597"/>
      <c r="O416" s="591">
        <f t="shared" si="283"/>
        <v>4.5</v>
      </c>
      <c r="P416" s="533">
        <f t="shared" si="284"/>
        <v>4.5</v>
      </c>
      <c r="Q416" s="597"/>
      <c r="R416" s="597"/>
      <c r="S416" s="597">
        <v>4.5</v>
      </c>
      <c r="T416" s="597"/>
      <c r="U416" s="597"/>
      <c r="V416" s="592">
        <f t="shared" si="285"/>
        <v>4.5</v>
      </c>
    </row>
    <row r="417" spans="1:22" s="528" customFormat="1">
      <c r="A417" s="456"/>
      <c r="B417" s="529" t="s">
        <v>1034</v>
      </c>
      <c r="C417" s="533">
        <f t="shared" si="281"/>
        <v>0</v>
      </c>
      <c r="D417" s="597"/>
      <c r="E417" s="597"/>
      <c r="F417" s="597"/>
      <c r="G417" s="597"/>
      <c r="H417" s="597"/>
      <c r="I417" s="533">
        <f t="shared" si="282"/>
        <v>379.2</v>
      </c>
      <c r="J417" s="598"/>
      <c r="K417" s="598">
        <v>148.19999999999999</v>
      </c>
      <c r="L417" s="598">
        <v>231</v>
      </c>
      <c r="M417" s="597"/>
      <c r="N417" s="597"/>
      <c r="O417" s="591" t="e">
        <f t="shared" si="283"/>
        <v>#DIV/0!</v>
      </c>
      <c r="P417" s="533">
        <f t="shared" si="284"/>
        <v>379.2</v>
      </c>
      <c r="Q417" s="597"/>
      <c r="R417" s="597">
        <v>148.19999999999999</v>
      </c>
      <c r="S417" s="597">
        <v>231</v>
      </c>
      <c r="T417" s="597"/>
      <c r="U417" s="597"/>
      <c r="V417" s="592" t="e">
        <f t="shared" si="285"/>
        <v>#DIV/0!</v>
      </c>
    </row>
    <row r="418" spans="1:22" s="528" customFormat="1">
      <c r="A418" s="456"/>
      <c r="B418" s="529" t="s">
        <v>1032</v>
      </c>
      <c r="C418" s="533">
        <f t="shared" ref="C418" si="286">SUM(D418:H418)</f>
        <v>498</v>
      </c>
      <c r="D418" s="597"/>
      <c r="E418" s="597"/>
      <c r="F418" s="597">
        <v>400</v>
      </c>
      <c r="G418" s="597"/>
      <c r="H418" s="597">
        <v>98</v>
      </c>
      <c r="I418" s="533">
        <f t="shared" si="282"/>
        <v>227</v>
      </c>
      <c r="J418" s="598"/>
      <c r="K418" s="598"/>
      <c r="L418" s="598">
        <f>220+7</f>
        <v>227</v>
      </c>
      <c r="M418" s="597"/>
      <c r="N418" s="597"/>
      <c r="O418" s="591">
        <f t="shared" si="283"/>
        <v>45.582329317269078</v>
      </c>
      <c r="P418" s="533">
        <f t="shared" si="284"/>
        <v>220</v>
      </c>
      <c r="Q418" s="597"/>
      <c r="R418" s="597"/>
      <c r="S418" s="597">
        <v>220</v>
      </c>
      <c r="T418" s="597"/>
      <c r="U418" s="597"/>
      <c r="V418" s="592">
        <f t="shared" si="285"/>
        <v>44.176706827309239</v>
      </c>
    </row>
    <row r="419" spans="1:22" s="528" customFormat="1" ht="22.5">
      <c r="A419" s="456"/>
      <c r="B419" s="561" t="s">
        <v>1076</v>
      </c>
      <c r="C419" s="533">
        <f t="shared" si="281"/>
        <v>4651</v>
      </c>
      <c r="D419" s="597">
        <v>681.3</v>
      </c>
      <c r="E419" s="597">
        <v>236.7</v>
      </c>
      <c r="F419" s="597">
        <v>3733</v>
      </c>
      <c r="G419" s="597"/>
      <c r="H419" s="597"/>
      <c r="I419" s="533">
        <f t="shared" si="282"/>
        <v>4659.8999999999996</v>
      </c>
      <c r="J419" s="598">
        <v>681.3</v>
      </c>
      <c r="K419" s="598">
        <v>236.7</v>
      </c>
      <c r="L419" s="598">
        <v>3741.9</v>
      </c>
      <c r="M419" s="597"/>
      <c r="N419" s="597"/>
      <c r="O419" s="591">
        <f t="shared" si="283"/>
        <v>100.19135669748439</v>
      </c>
      <c r="P419" s="533">
        <f t="shared" si="284"/>
        <v>4659.8999999999996</v>
      </c>
      <c r="Q419" s="597">
        <v>681.3</v>
      </c>
      <c r="R419" s="597">
        <v>236.7</v>
      </c>
      <c r="S419" s="597">
        <v>3741.9</v>
      </c>
      <c r="T419" s="597"/>
      <c r="U419" s="597"/>
      <c r="V419" s="592">
        <f t="shared" si="285"/>
        <v>100.19135669748439</v>
      </c>
    </row>
    <row r="420" spans="1:22" s="528" customFormat="1">
      <c r="A420" s="443" t="s">
        <v>1035</v>
      </c>
      <c r="B420" s="527" t="s">
        <v>155</v>
      </c>
      <c r="C420" s="342">
        <f t="shared" ref="C420:N420" si="287">SUM(C421:C429)</f>
        <v>38802.1</v>
      </c>
      <c r="D420" s="343">
        <f t="shared" si="287"/>
        <v>0</v>
      </c>
      <c r="E420" s="343">
        <f t="shared" si="287"/>
        <v>0</v>
      </c>
      <c r="F420" s="343">
        <f t="shared" si="287"/>
        <v>38682.1</v>
      </c>
      <c r="G420" s="343">
        <f t="shared" si="287"/>
        <v>0</v>
      </c>
      <c r="H420" s="343">
        <f t="shared" si="287"/>
        <v>120</v>
      </c>
      <c r="I420" s="342">
        <f t="shared" si="287"/>
        <v>57470.078999999998</v>
      </c>
      <c r="J420" s="343">
        <f t="shared" si="287"/>
        <v>0</v>
      </c>
      <c r="K420" s="343">
        <f t="shared" si="287"/>
        <v>6625.1</v>
      </c>
      <c r="L420" s="343">
        <f t="shared" si="287"/>
        <v>50545.478999999999</v>
      </c>
      <c r="M420" s="343">
        <f t="shared" si="287"/>
        <v>0</v>
      </c>
      <c r="N420" s="343">
        <f t="shared" si="287"/>
        <v>299.5</v>
      </c>
      <c r="O420" s="324">
        <f t="shared" si="259"/>
        <v>148.11074400612338</v>
      </c>
      <c r="P420" s="342">
        <f t="shared" ref="P420:U420" si="288">SUM(P421:P429)</f>
        <v>52320</v>
      </c>
      <c r="Q420" s="343">
        <f t="shared" si="288"/>
        <v>0</v>
      </c>
      <c r="R420" s="343">
        <f t="shared" si="288"/>
        <v>4125.3</v>
      </c>
      <c r="S420" s="343">
        <f t="shared" si="288"/>
        <v>47895.200000000004</v>
      </c>
      <c r="T420" s="343">
        <f t="shared" si="288"/>
        <v>0</v>
      </c>
      <c r="U420" s="343">
        <f t="shared" si="288"/>
        <v>299.5</v>
      </c>
      <c r="V420" s="305">
        <f t="shared" si="244"/>
        <v>91.038677709143229</v>
      </c>
    </row>
    <row r="421" spans="1:22" s="532" customFormat="1">
      <c r="A421" s="456"/>
      <c r="B421" s="508" t="s">
        <v>65</v>
      </c>
      <c r="C421" s="533">
        <f t="shared" ref="C421:C429" si="289">SUM(D421:H421)</f>
        <v>29324.799999999999</v>
      </c>
      <c r="D421" s="597"/>
      <c r="E421" s="597"/>
      <c r="F421" s="597">
        <v>29324.799999999999</v>
      </c>
      <c r="G421" s="597"/>
      <c r="H421" s="597"/>
      <c r="I421" s="533">
        <f t="shared" ref="I421:I429" si="290">SUM(J421:N421)</f>
        <v>32981.17</v>
      </c>
      <c r="J421" s="597"/>
      <c r="K421" s="598">
        <v>16.7</v>
      </c>
      <c r="L421" s="598">
        <f>32102.1+62.37+800</f>
        <v>32964.47</v>
      </c>
      <c r="M421" s="597"/>
      <c r="N421" s="597"/>
      <c r="O421" s="591">
        <f t="shared" ref="O421:O429" si="291">I421/C421*100</f>
        <v>112.46852493452641</v>
      </c>
      <c r="P421" s="533">
        <f t="shared" ref="P421:P429" si="292">SUM(Q421:U421)</f>
        <v>32118.799999999999</v>
      </c>
      <c r="Q421" s="597"/>
      <c r="R421" s="597">
        <v>16.7</v>
      </c>
      <c r="S421" s="597">
        <v>32102.1</v>
      </c>
      <c r="T421" s="597"/>
      <c r="U421" s="597"/>
      <c r="V421" s="592">
        <f t="shared" ref="V421:V429" si="293">P421/C421*100</f>
        <v>109.52777171540814</v>
      </c>
    </row>
    <row r="422" spans="1:22" s="528" customFormat="1">
      <c r="A422" s="456"/>
      <c r="B422" s="529" t="s">
        <v>1036</v>
      </c>
      <c r="C422" s="533">
        <f t="shared" si="289"/>
        <v>100</v>
      </c>
      <c r="D422" s="597"/>
      <c r="E422" s="597"/>
      <c r="F422" s="597">
        <v>100</v>
      </c>
      <c r="G422" s="597"/>
      <c r="H422" s="597"/>
      <c r="I422" s="533">
        <f t="shared" si="290"/>
        <v>53.2</v>
      </c>
      <c r="J422" s="597"/>
      <c r="K422" s="598"/>
      <c r="L422" s="598">
        <v>53.2</v>
      </c>
      <c r="M422" s="597"/>
      <c r="N422" s="597"/>
      <c r="O422" s="591">
        <f t="shared" si="291"/>
        <v>53.2</v>
      </c>
      <c r="P422" s="533">
        <f t="shared" si="292"/>
        <v>53.2</v>
      </c>
      <c r="Q422" s="597"/>
      <c r="R422" s="597"/>
      <c r="S422" s="597">
        <v>53.2</v>
      </c>
      <c r="T422" s="597"/>
      <c r="U422" s="597"/>
      <c r="V422" s="592">
        <f t="shared" si="293"/>
        <v>53.2</v>
      </c>
    </row>
    <row r="423" spans="1:22" s="528" customFormat="1" ht="21" customHeight="1">
      <c r="A423" s="456"/>
      <c r="B423" s="529" t="s">
        <v>1077</v>
      </c>
      <c r="C423" s="533">
        <f t="shared" si="289"/>
        <v>0</v>
      </c>
      <c r="D423" s="597"/>
      <c r="E423" s="597"/>
      <c r="F423" s="597"/>
      <c r="G423" s="597"/>
      <c r="H423" s="597"/>
      <c r="I423" s="533">
        <f t="shared" si="290"/>
        <v>1152.7</v>
      </c>
      <c r="J423" s="597"/>
      <c r="K423" s="598"/>
      <c r="L423" s="598">
        <v>1152.7</v>
      </c>
      <c r="M423" s="597"/>
      <c r="N423" s="597"/>
      <c r="O423" s="591" t="e">
        <f t="shared" si="291"/>
        <v>#DIV/0!</v>
      </c>
      <c r="P423" s="533">
        <f t="shared" ref="P423" si="294">SUM(Q423:U423)</f>
        <v>1152.7</v>
      </c>
      <c r="Q423" s="597"/>
      <c r="R423" s="597"/>
      <c r="S423" s="597">
        <v>1152.7</v>
      </c>
      <c r="T423" s="597"/>
      <c r="U423" s="597"/>
      <c r="V423" s="592" t="e">
        <f t="shared" si="293"/>
        <v>#DIV/0!</v>
      </c>
    </row>
    <row r="424" spans="1:22" s="528" customFormat="1" ht="22.5">
      <c r="A424" s="456"/>
      <c r="B424" s="529" t="s">
        <v>1037</v>
      </c>
      <c r="C424" s="533">
        <f t="shared" si="289"/>
        <v>615</v>
      </c>
      <c r="D424" s="597"/>
      <c r="E424" s="597"/>
      <c r="F424" s="597">
        <v>615</v>
      </c>
      <c r="G424" s="597"/>
      <c r="H424" s="597"/>
      <c r="I424" s="533">
        <f t="shared" si="290"/>
        <v>1169.3</v>
      </c>
      <c r="J424" s="597"/>
      <c r="K424" s="598"/>
      <c r="L424" s="598">
        <v>1169.3</v>
      </c>
      <c r="M424" s="597"/>
      <c r="N424" s="597"/>
      <c r="O424" s="591">
        <f t="shared" si="291"/>
        <v>190.130081300813</v>
      </c>
      <c r="P424" s="533">
        <f t="shared" si="292"/>
        <v>1169.3</v>
      </c>
      <c r="Q424" s="597"/>
      <c r="R424" s="597"/>
      <c r="S424" s="597">
        <v>1169.3</v>
      </c>
      <c r="T424" s="597"/>
      <c r="U424" s="597"/>
      <c r="V424" s="592">
        <f t="shared" si="293"/>
        <v>190.130081300813</v>
      </c>
    </row>
    <row r="425" spans="1:22" s="528" customFormat="1" ht="22.5">
      <c r="A425" s="456"/>
      <c r="B425" s="529" t="s">
        <v>1038</v>
      </c>
      <c r="C425" s="533">
        <f t="shared" si="289"/>
        <v>1060</v>
      </c>
      <c r="D425" s="597"/>
      <c r="E425" s="597"/>
      <c r="F425" s="597">
        <v>1060</v>
      </c>
      <c r="G425" s="597"/>
      <c r="H425" s="597"/>
      <c r="I425" s="533">
        <f t="shared" si="290"/>
        <v>1831</v>
      </c>
      <c r="J425" s="597"/>
      <c r="K425" s="598"/>
      <c r="L425" s="598">
        <v>1831</v>
      </c>
      <c r="M425" s="597"/>
      <c r="N425" s="597"/>
      <c r="O425" s="591">
        <f t="shared" si="291"/>
        <v>172.73584905660377</v>
      </c>
      <c r="P425" s="533">
        <f t="shared" si="292"/>
        <v>1831</v>
      </c>
      <c r="Q425" s="597"/>
      <c r="R425" s="597"/>
      <c r="S425" s="597">
        <v>1831</v>
      </c>
      <c r="T425" s="597"/>
      <c r="U425" s="597"/>
      <c r="V425" s="592">
        <f t="shared" si="293"/>
        <v>172.73584905660377</v>
      </c>
    </row>
    <row r="426" spans="1:22" s="528" customFormat="1" ht="22.5">
      <c r="A426" s="456"/>
      <c r="B426" s="529" t="s">
        <v>1039</v>
      </c>
      <c r="C426" s="533">
        <f t="shared" si="289"/>
        <v>250</v>
      </c>
      <c r="D426" s="597"/>
      <c r="E426" s="597"/>
      <c r="F426" s="597">
        <v>250</v>
      </c>
      <c r="G426" s="597"/>
      <c r="H426" s="597"/>
      <c r="I426" s="533">
        <f t="shared" si="290"/>
        <v>0</v>
      </c>
      <c r="J426" s="597"/>
      <c r="K426" s="598"/>
      <c r="L426" s="598"/>
      <c r="M426" s="597"/>
      <c r="N426" s="597"/>
      <c r="O426" s="591">
        <f t="shared" si="291"/>
        <v>0</v>
      </c>
      <c r="P426" s="533">
        <f t="shared" si="292"/>
        <v>0</v>
      </c>
      <c r="Q426" s="597"/>
      <c r="R426" s="597"/>
      <c r="S426" s="597"/>
      <c r="T426" s="597"/>
      <c r="U426" s="597"/>
      <c r="V426" s="592">
        <f t="shared" si="293"/>
        <v>0</v>
      </c>
    </row>
    <row r="427" spans="1:22" s="528" customFormat="1" ht="22.5">
      <c r="A427" s="456"/>
      <c r="B427" s="529" t="s">
        <v>1040</v>
      </c>
      <c r="C427" s="533">
        <f t="shared" si="289"/>
        <v>120</v>
      </c>
      <c r="D427" s="597"/>
      <c r="E427" s="597"/>
      <c r="F427" s="597"/>
      <c r="G427" s="597"/>
      <c r="H427" s="597">
        <v>120</v>
      </c>
      <c r="I427" s="533">
        <f t="shared" si="290"/>
        <v>299.5</v>
      </c>
      <c r="J427" s="597"/>
      <c r="K427" s="598"/>
      <c r="L427" s="598"/>
      <c r="M427" s="597"/>
      <c r="N427" s="597">
        <v>299.5</v>
      </c>
      <c r="O427" s="591">
        <f t="shared" si="291"/>
        <v>249.58333333333331</v>
      </c>
      <c r="P427" s="533">
        <f t="shared" si="292"/>
        <v>299.5</v>
      </c>
      <c r="Q427" s="597"/>
      <c r="R427" s="597"/>
      <c r="S427" s="597"/>
      <c r="T427" s="597"/>
      <c r="U427" s="597">
        <v>299.5</v>
      </c>
      <c r="V427" s="592">
        <f t="shared" si="293"/>
        <v>249.58333333333331</v>
      </c>
    </row>
    <row r="428" spans="1:22" s="528" customFormat="1">
      <c r="A428" s="456"/>
      <c r="B428" s="529" t="s">
        <v>1041</v>
      </c>
      <c r="C428" s="533">
        <f t="shared" si="289"/>
        <v>6132.3</v>
      </c>
      <c r="D428" s="597"/>
      <c r="E428" s="597"/>
      <c r="F428" s="597">
        <v>6132.3</v>
      </c>
      <c r="G428" s="597"/>
      <c r="H428" s="597"/>
      <c r="I428" s="533">
        <f t="shared" si="290"/>
        <v>17757.909</v>
      </c>
      <c r="J428" s="597"/>
      <c r="K428" s="598">
        <v>4383.1000000000004</v>
      </c>
      <c r="L428" s="598">
        <f>8076.629+155.5+49.999+99.999+2773.584+1276.178+514.607+428.313</f>
        <v>13374.808999999999</v>
      </c>
      <c r="M428" s="597"/>
      <c r="N428" s="597"/>
      <c r="O428" s="591">
        <f t="shared" si="291"/>
        <v>289.57991292011155</v>
      </c>
      <c r="P428" s="533">
        <f t="shared" si="292"/>
        <v>13470.199999999999</v>
      </c>
      <c r="Q428" s="597"/>
      <c r="R428" s="597">
        <v>1883.3</v>
      </c>
      <c r="S428" s="597">
        <v>11586.9</v>
      </c>
      <c r="T428" s="597"/>
      <c r="U428" s="597"/>
      <c r="V428" s="592">
        <f t="shared" si="293"/>
        <v>219.65983399377066</v>
      </c>
    </row>
    <row r="429" spans="1:22" s="528" customFormat="1" ht="22.5">
      <c r="A429" s="456"/>
      <c r="B429" s="529" t="s">
        <v>1042</v>
      </c>
      <c r="C429" s="533">
        <f t="shared" si="289"/>
        <v>1200</v>
      </c>
      <c r="D429" s="597"/>
      <c r="E429" s="597"/>
      <c r="F429" s="597">
        <v>1200</v>
      </c>
      <c r="G429" s="597"/>
      <c r="H429" s="597"/>
      <c r="I429" s="533">
        <f t="shared" si="290"/>
        <v>2225.3000000000002</v>
      </c>
      <c r="J429" s="597"/>
      <c r="K429" s="597">
        <v>2225.3000000000002</v>
      </c>
      <c r="L429" s="597"/>
      <c r="M429" s="597"/>
      <c r="N429" s="597"/>
      <c r="O429" s="591">
        <f t="shared" si="291"/>
        <v>185.44166666666669</v>
      </c>
      <c r="P429" s="533">
        <f t="shared" si="292"/>
        <v>2225.3000000000002</v>
      </c>
      <c r="Q429" s="597"/>
      <c r="R429" s="597">
        <v>2225.3000000000002</v>
      </c>
      <c r="S429" s="597"/>
      <c r="T429" s="597"/>
      <c r="U429" s="597"/>
      <c r="V429" s="592">
        <f t="shared" si="293"/>
        <v>185.44166666666669</v>
      </c>
    </row>
    <row r="430" spans="1:22" s="528" customFormat="1" ht="22.5">
      <c r="A430" s="443" t="s">
        <v>1043</v>
      </c>
      <c r="B430" s="527" t="s">
        <v>156</v>
      </c>
      <c r="C430" s="342">
        <f t="shared" ref="C430:N430" si="295">C431+C432</f>
        <v>5598</v>
      </c>
      <c r="D430" s="343">
        <f t="shared" si="295"/>
        <v>0</v>
      </c>
      <c r="E430" s="343">
        <f t="shared" si="295"/>
        <v>3898</v>
      </c>
      <c r="F430" s="343">
        <f>F431+F432</f>
        <v>1700</v>
      </c>
      <c r="G430" s="343">
        <f t="shared" si="295"/>
        <v>0</v>
      </c>
      <c r="H430" s="343">
        <f t="shared" si="295"/>
        <v>0</v>
      </c>
      <c r="I430" s="342">
        <f t="shared" si="295"/>
        <v>6059.3</v>
      </c>
      <c r="J430" s="343">
        <f t="shared" si="295"/>
        <v>0</v>
      </c>
      <c r="K430" s="343">
        <f t="shared" si="295"/>
        <v>3898</v>
      </c>
      <c r="L430" s="343">
        <f t="shared" si="295"/>
        <v>2161.3000000000002</v>
      </c>
      <c r="M430" s="343">
        <f t="shared" si="295"/>
        <v>0</v>
      </c>
      <c r="N430" s="343">
        <f t="shared" si="295"/>
        <v>0</v>
      </c>
      <c r="O430" s="324">
        <f t="shared" si="259"/>
        <v>108.24044301536264</v>
      </c>
      <c r="P430" s="342">
        <f t="shared" ref="P430:U430" si="296">P431+P432</f>
        <v>6059.3</v>
      </c>
      <c r="Q430" s="343">
        <f t="shared" si="296"/>
        <v>0</v>
      </c>
      <c r="R430" s="343">
        <f t="shared" si="296"/>
        <v>3898</v>
      </c>
      <c r="S430" s="343">
        <f t="shared" si="296"/>
        <v>2161.3000000000002</v>
      </c>
      <c r="T430" s="343">
        <f t="shared" si="296"/>
        <v>0</v>
      </c>
      <c r="U430" s="343">
        <f t="shared" si="296"/>
        <v>0</v>
      </c>
      <c r="V430" s="305">
        <f t="shared" ref="V430:V457" si="297">SUM(P430/I430*100)</f>
        <v>100</v>
      </c>
    </row>
    <row r="431" spans="1:22" s="528" customFormat="1" ht="22.5">
      <c r="A431" s="456"/>
      <c r="B431" s="529" t="s">
        <v>1044</v>
      </c>
      <c r="C431" s="533">
        <f>SUM(D431:H431)</f>
        <v>5598</v>
      </c>
      <c r="D431" s="597"/>
      <c r="E431" s="597">
        <v>3898</v>
      </c>
      <c r="F431" s="597">
        <v>1700</v>
      </c>
      <c r="G431" s="597"/>
      <c r="H431" s="597"/>
      <c r="I431" s="533">
        <f>SUM(J431:N431)</f>
        <v>6059.3</v>
      </c>
      <c r="J431" s="597"/>
      <c r="K431" s="598">
        <v>3898</v>
      </c>
      <c r="L431" s="598">
        <v>2161.3000000000002</v>
      </c>
      <c r="M431" s="597"/>
      <c r="N431" s="597"/>
      <c r="O431" s="591">
        <f t="shared" ref="O431:O432" si="298">I431/C431*100</f>
        <v>108.24044301536264</v>
      </c>
      <c r="P431" s="533">
        <f>SUM(Q431:U431)</f>
        <v>6059.3</v>
      </c>
      <c r="Q431" s="597"/>
      <c r="R431" s="597">
        <v>3898</v>
      </c>
      <c r="S431" s="597">
        <v>2161.3000000000002</v>
      </c>
      <c r="T431" s="597"/>
      <c r="U431" s="597"/>
      <c r="V431" s="592">
        <f t="shared" ref="V431:V432" si="299">P431/C431*100</f>
        <v>108.24044301536264</v>
      </c>
    </row>
    <row r="432" spans="1:22" s="528" customFormat="1">
      <c r="A432" s="456"/>
      <c r="B432" s="529" t="s">
        <v>1045</v>
      </c>
      <c r="C432" s="533">
        <f>SUM(D432:H432)</f>
        <v>0</v>
      </c>
      <c r="D432" s="597"/>
      <c r="E432" s="597"/>
      <c r="F432" s="597"/>
      <c r="G432" s="597"/>
      <c r="H432" s="597"/>
      <c r="I432" s="533">
        <f>SUM(J432:N432)</f>
        <v>0</v>
      </c>
      <c r="J432" s="597"/>
      <c r="K432" s="597"/>
      <c r="L432" s="597"/>
      <c r="M432" s="597"/>
      <c r="N432" s="597"/>
      <c r="O432" s="591" t="e">
        <f t="shared" si="298"/>
        <v>#DIV/0!</v>
      </c>
      <c r="P432" s="533">
        <f>SUM(Q432:U432)</f>
        <v>0</v>
      </c>
      <c r="Q432" s="597"/>
      <c r="R432" s="597"/>
      <c r="S432" s="597"/>
      <c r="T432" s="597"/>
      <c r="U432" s="597"/>
      <c r="V432" s="592" t="e">
        <f t="shared" si="299"/>
        <v>#DIV/0!</v>
      </c>
    </row>
    <row r="433" spans="1:22" ht="31.5">
      <c r="A433" s="378">
        <v>23</v>
      </c>
      <c r="B433" s="534" t="s">
        <v>157</v>
      </c>
      <c r="C433" s="535">
        <f t="shared" ref="C433:N433" si="300">C434+C438+C442+C446+C448</f>
        <v>0</v>
      </c>
      <c r="D433" s="535">
        <f t="shared" si="300"/>
        <v>0</v>
      </c>
      <c r="E433" s="535">
        <f t="shared" si="300"/>
        <v>0</v>
      </c>
      <c r="F433" s="535">
        <f t="shared" si="300"/>
        <v>0</v>
      </c>
      <c r="G433" s="535">
        <f t="shared" si="300"/>
        <v>0</v>
      </c>
      <c r="H433" s="535">
        <f t="shared" si="300"/>
        <v>0</v>
      </c>
      <c r="I433" s="535">
        <f t="shared" si="300"/>
        <v>730</v>
      </c>
      <c r="J433" s="535">
        <f t="shared" si="300"/>
        <v>0</v>
      </c>
      <c r="K433" s="535">
        <f t="shared" si="300"/>
        <v>0</v>
      </c>
      <c r="L433" s="535">
        <f t="shared" si="300"/>
        <v>730</v>
      </c>
      <c r="M433" s="535">
        <f t="shared" si="300"/>
        <v>0</v>
      </c>
      <c r="N433" s="535">
        <f t="shared" si="300"/>
        <v>0</v>
      </c>
      <c r="O433" s="308" t="e">
        <f t="shared" si="259"/>
        <v>#DIV/0!</v>
      </c>
      <c r="P433" s="535">
        <f t="shared" ref="P433:U433" si="301">P434+P438+P442+P446+P448</f>
        <v>689.5</v>
      </c>
      <c r="Q433" s="535">
        <f t="shared" si="301"/>
        <v>0</v>
      </c>
      <c r="R433" s="535">
        <f t="shared" si="301"/>
        <v>0</v>
      </c>
      <c r="S433" s="535">
        <f t="shared" si="301"/>
        <v>689.5</v>
      </c>
      <c r="T433" s="535">
        <f t="shared" si="301"/>
        <v>0</v>
      </c>
      <c r="U433" s="535">
        <f t="shared" si="301"/>
        <v>0</v>
      </c>
      <c r="V433" s="305">
        <f t="shared" si="297"/>
        <v>94.452054794520549</v>
      </c>
    </row>
    <row r="434" spans="1:22">
      <c r="A434" s="443" t="s">
        <v>1046</v>
      </c>
      <c r="B434" s="527" t="s">
        <v>1047</v>
      </c>
      <c r="C434" s="536">
        <f t="shared" ref="C434:N434" si="302">SUM(C435:C437)</f>
        <v>0</v>
      </c>
      <c r="D434" s="536">
        <f t="shared" si="302"/>
        <v>0</v>
      </c>
      <c r="E434" s="536">
        <f t="shared" si="302"/>
        <v>0</v>
      </c>
      <c r="F434" s="536">
        <f t="shared" si="302"/>
        <v>0</v>
      </c>
      <c r="G434" s="536">
        <f t="shared" si="302"/>
        <v>0</v>
      </c>
      <c r="H434" s="536">
        <f t="shared" si="302"/>
        <v>0</v>
      </c>
      <c r="I434" s="536">
        <f t="shared" si="302"/>
        <v>0</v>
      </c>
      <c r="J434" s="536">
        <f t="shared" si="302"/>
        <v>0</v>
      </c>
      <c r="K434" s="536">
        <f t="shared" si="302"/>
        <v>0</v>
      </c>
      <c r="L434" s="536">
        <f t="shared" si="302"/>
        <v>0</v>
      </c>
      <c r="M434" s="536">
        <f t="shared" si="302"/>
        <v>0</v>
      </c>
      <c r="N434" s="536">
        <f t="shared" si="302"/>
        <v>0</v>
      </c>
      <c r="O434" s="324" t="e">
        <f t="shared" si="259"/>
        <v>#DIV/0!</v>
      </c>
      <c r="P434" s="536">
        <f t="shared" ref="P434:U434" si="303">SUM(P435:P437)</f>
        <v>0</v>
      </c>
      <c r="Q434" s="536">
        <f t="shared" si="303"/>
        <v>0</v>
      </c>
      <c r="R434" s="536">
        <f t="shared" si="303"/>
        <v>0</v>
      </c>
      <c r="S434" s="536">
        <f t="shared" si="303"/>
        <v>0</v>
      </c>
      <c r="T434" s="536">
        <f t="shared" si="303"/>
        <v>0</v>
      </c>
      <c r="U434" s="536">
        <f t="shared" si="303"/>
        <v>0</v>
      </c>
      <c r="V434" s="305" t="e">
        <f t="shared" si="297"/>
        <v>#DIV/0!</v>
      </c>
    </row>
    <row r="435" spans="1:22">
      <c r="A435" s="456"/>
      <c r="B435" s="537" t="s">
        <v>1048</v>
      </c>
      <c r="C435" s="533">
        <f>SUM(D435:H435)</f>
        <v>0</v>
      </c>
      <c r="D435" s="533"/>
      <c r="E435" s="533"/>
      <c r="F435" s="533"/>
      <c r="G435" s="533"/>
      <c r="H435" s="533"/>
      <c r="I435" s="533">
        <f>SUM(J435:N435)</f>
        <v>0</v>
      </c>
      <c r="J435" s="533"/>
      <c r="K435" s="533"/>
      <c r="L435" s="533"/>
      <c r="M435" s="533"/>
      <c r="N435" s="533"/>
      <c r="O435" s="324" t="e">
        <f t="shared" si="259"/>
        <v>#DIV/0!</v>
      </c>
      <c r="P435" s="533">
        <f>SUM(Q435:U435)</f>
        <v>0</v>
      </c>
      <c r="Q435" s="533"/>
      <c r="R435" s="533"/>
      <c r="S435" s="533"/>
      <c r="T435" s="533"/>
      <c r="U435" s="533"/>
      <c r="V435" s="305" t="e">
        <f t="shared" si="297"/>
        <v>#DIV/0!</v>
      </c>
    </row>
    <row r="436" spans="1:22">
      <c r="A436" s="456"/>
      <c r="B436" s="448" t="s">
        <v>1049</v>
      </c>
      <c r="C436" s="533">
        <f t="shared" ref="C436:C450" si="304">SUM(D436:H436)</f>
        <v>0</v>
      </c>
      <c r="D436" s="533"/>
      <c r="E436" s="533"/>
      <c r="F436" s="533"/>
      <c r="G436" s="533"/>
      <c r="H436" s="533"/>
      <c r="I436" s="533">
        <f>SUM(J436:N436)</f>
        <v>0</v>
      </c>
      <c r="J436" s="533"/>
      <c r="K436" s="533"/>
      <c r="L436" s="533"/>
      <c r="M436" s="533"/>
      <c r="N436" s="533"/>
      <c r="O436" s="324" t="e">
        <f t="shared" si="259"/>
        <v>#DIV/0!</v>
      </c>
      <c r="P436" s="533">
        <f>SUM(Q436:U436)</f>
        <v>0</v>
      </c>
      <c r="Q436" s="533"/>
      <c r="R436" s="533"/>
      <c r="S436" s="533"/>
      <c r="T436" s="533"/>
      <c r="U436" s="533"/>
      <c r="V436" s="305" t="e">
        <f t="shared" si="297"/>
        <v>#DIV/0!</v>
      </c>
    </row>
    <row r="437" spans="1:22">
      <c r="A437" s="456"/>
      <c r="B437" s="448" t="s">
        <v>1050</v>
      </c>
      <c r="C437" s="533">
        <f t="shared" si="304"/>
        <v>0</v>
      </c>
      <c r="D437" s="533"/>
      <c r="E437" s="533"/>
      <c r="F437" s="533"/>
      <c r="G437" s="533"/>
      <c r="H437" s="533"/>
      <c r="I437" s="533">
        <f>SUM(J437:N437)</f>
        <v>0</v>
      </c>
      <c r="J437" s="533"/>
      <c r="K437" s="533"/>
      <c r="L437" s="533"/>
      <c r="M437" s="533"/>
      <c r="N437" s="533"/>
      <c r="O437" s="324" t="e">
        <f t="shared" si="259"/>
        <v>#DIV/0!</v>
      </c>
      <c r="P437" s="533">
        <f>SUM(Q437:U437)</f>
        <v>0</v>
      </c>
      <c r="Q437" s="533"/>
      <c r="R437" s="533"/>
      <c r="S437" s="533"/>
      <c r="T437" s="533"/>
      <c r="U437" s="533"/>
      <c r="V437" s="305" t="e">
        <f t="shared" si="297"/>
        <v>#DIV/0!</v>
      </c>
    </row>
    <row r="438" spans="1:22">
      <c r="A438" s="443" t="s">
        <v>1051</v>
      </c>
      <c r="B438" s="527" t="s">
        <v>1052</v>
      </c>
      <c r="C438" s="536">
        <f t="shared" ref="C438:N438" si="305">SUM(C439:C441)</f>
        <v>0</v>
      </c>
      <c r="D438" s="536">
        <f t="shared" si="305"/>
        <v>0</v>
      </c>
      <c r="E438" s="536">
        <f t="shared" si="305"/>
        <v>0</v>
      </c>
      <c r="F438" s="536">
        <f t="shared" si="305"/>
        <v>0</v>
      </c>
      <c r="G438" s="536">
        <f t="shared" si="305"/>
        <v>0</v>
      </c>
      <c r="H438" s="536">
        <f t="shared" si="305"/>
        <v>0</v>
      </c>
      <c r="I438" s="536">
        <f t="shared" si="305"/>
        <v>0</v>
      </c>
      <c r="J438" s="536">
        <f t="shared" si="305"/>
        <v>0</v>
      </c>
      <c r="K438" s="536">
        <f t="shared" si="305"/>
        <v>0</v>
      </c>
      <c r="L438" s="536">
        <f t="shared" si="305"/>
        <v>0</v>
      </c>
      <c r="M438" s="536">
        <f t="shared" si="305"/>
        <v>0</v>
      </c>
      <c r="N438" s="536">
        <f t="shared" si="305"/>
        <v>0</v>
      </c>
      <c r="O438" s="324" t="e">
        <f t="shared" si="259"/>
        <v>#DIV/0!</v>
      </c>
      <c r="P438" s="536">
        <f t="shared" ref="P438:U438" si="306">SUM(P439:P441)</f>
        <v>0</v>
      </c>
      <c r="Q438" s="536">
        <f t="shared" si="306"/>
        <v>0</v>
      </c>
      <c r="R438" s="536">
        <f t="shared" si="306"/>
        <v>0</v>
      </c>
      <c r="S438" s="536">
        <f t="shared" si="306"/>
        <v>0</v>
      </c>
      <c r="T438" s="536">
        <f t="shared" si="306"/>
        <v>0</v>
      </c>
      <c r="U438" s="536">
        <f t="shared" si="306"/>
        <v>0</v>
      </c>
      <c r="V438" s="305" t="e">
        <f t="shared" si="297"/>
        <v>#DIV/0!</v>
      </c>
    </row>
    <row r="439" spans="1:22">
      <c r="A439" s="456"/>
      <c r="B439" s="448" t="s">
        <v>1053</v>
      </c>
      <c r="C439" s="533">
        <f t="shared" si="304"/>
        <v>0</v>
      </c>
      <c r="D439" s="533"/>
      <c r="E439" s="533"/>
      <c r="F439" s="533"/>
      <c r="G439" s="533"/>
      <c r="H439" s="533"/>
      <c r="I439" s="533">
        <f>SUM(J439:N439)</f>
        <v>0</v>
      </c>
      <c r="J439" s="533"/>
      <c r="K439" s="533"/>
      <c r="L439" s="533"/>
      <c r="M439" s="533"/>
      <c r="N439" s="533"/>
      <c r="O439" s="324" t="e">
        <f t="shared" si="259"/>
        <v>#DIV/0!</v>
      </c>
      <c r="P439" s="533">
        <f>SUM(Q439:U439)</f>
        <v>0</v>
      </c>
      <c r="Q439" s="533"/>
      <c r="R439" s="533"/>
      <c r="S439" s="533"/>
      <c r="T439" s="533"/>
      <c r="U439" s="533"/>
      <c r="V439" s="305" t="e">
        <f t="shared" si="297"/>
        <v>#DIV/0!</v>
      </c>
    </row>
    <row r="440" spans="1:22">
      <c r="A440" s="456"/>
      <c r="B440" s="448" t="s">
        <v>1054</v>
      </c>
      <c r="C440" s="533">
        <f t="shared" si="304"/>
        <v>0</v>
      </c>
      <c r="D440" s="533"/>
      <c r="E440" s="533"/>
      <c r="F440" s="533"/>
      <c r="G440" s="533"/>
      <c r="H440" s="533"/>
      <c r="I440" s="533">
        <f>SUM(J440:N440)</f>
        <v>0</v>
      </c>
      <c r="J440" s="533"/>
      <c r="K440" s="533"/>
      <c r="L440" s="533"/>
      <c r="M440" s="533"/>
      <c r="N440" s="533"/>
      <c r="O440" s="324" t="e">
        <f t="shared" si="259"/>
        <v>#DIV/0!</v>
      </c>
      <c r="P440" s="533">
        <f>SUM(Q440:U440)</f>
        <v>0</v>
      </c>
      <c r="Q440" s="533"/>
      <c r="R440" s="533"/>
      <c r="S440" s="533"/>
      <c r="T440" s="533"/>
      <c r="U440" s="533"/>
      <c r="V440" s="305" t="e">
        <f t="shared" si="297"/>
        <v>#DIV/0!</v>
      </c>
    </row>
    <row r="441" spans="1:22" ht="22.5">
      <c r="A441" s="456"/>
      <c r="B441" s="448" t="s">
        <v>1055</v>
      </c>
      <c r="C441" s="533">
        <f t="shared" si="304"/>
        <v>0</v>
      </c>
      <c r="D441" s="533"/>
      <c r="E441" s="533"/>
      <c r="F441" s="533"/>
      <c r="G441" s="533"/>
      <c r="H441" s="533"/>
      <c r="I441" s="533">
        <f>SUM(J441:N441)</f>
        <v>0</v>
      </c>
      <c r="J441" s="533"/>
      <c r="K441" s="533"/>
      <c r="L441" s="533"/>
      <c r="M441" s="533"/>
      <c r="N441" s="533"/>
      <c r="O441" s="324" t="e">
        <f t="shared" si="259"/>
        <v>#DIV/0!</v>
      </c>
      <c r="P441" s="533">
        <f>SUM(Q441:U441)</f>
        <v>0</v>
      </c>
      <c r="Q441" s="533"/>
      <c r="R441" s="533"/>
      <c r="S441" s="533"/>
      <c r="T441" s="533"/>
      <c r="U441" s="533"/>
      <c r="V441" s="305" t="e">
        <f t="shared" si="297"/>
        <v>#DIV/0!</v>
      </c>
    </row>
    <row r="442" spans="1:22">
      <c r="A442" s="443" t="s">
        <v>1056</v>
      </c>
      <c r="B442" s="527" t="s">
        <v>1057</v>
      </c>
      <c r="C442" s="536">
        <f t="shared" ref="C442:N442" si="307">SUM(C443:C445)</f>
        <v>0</v>
      </c>
      <c r="D442" s="536">
        <f t="shared" si="307"/>
        <v>0</v>
      </c>
      <c r="E442" s="536">
        <f t="shared" si="307"/>
        <v>0</v>
      </c>
      <c r="F442" s="536">
        <f t="shared" si="307"/>
        <v>0</v>
      </c>
      <c r="G442" s="536">
        <f t="shared" si="307"/>
        <v>0</v>
      </c>
      <c r="H442" s="536">
        <f t="shared" si="307"/>
        <v>0</v>
      </c>
      <c r="I442" s="536">
        <f t="shared" si="307"/>
        <v>0</v>
      </c>
      <c r="J442" s="536">
        <f t="shared" si="307"/>
        <v>0</v>
      </c>
      <c r="K442" s="536">
        <f t="shared" si="307"/>
        <v>0</v>
      </c>
      <c r="L442" s="536">
        <f t="shared" si="307"/>
        <v>0</v>
      </c>
      <c r="M442" s="536">
        <f t="shared" si="307"/>
        <v>0</v>
      </c>
      <c r="N442" s="536">
        <f t="shared" si="307"/>
        <v>0</v>
      </c>
      <c r="O442" s="324" t="e">
        <f t="shared" si="259"/>
        <v>#DIV/0!</v>
      </c>
      <c r="P442" s="536">
        <f t="shared" ref="P442:U442" si="308">SUM(P443:P445)</f>
        <v>0</v>
      </c>
      <c r="Q442" s="536">
        <f t="shared" si="308"/>
        <v>0</v>
      </c>
      <c r="R442" s="536">
        <f t="shared" si="308"/>
        <v>0</v>
      </c>
      <c r="S442" s="536">
        <f t="shared" si="308"/>
        <v>0</v>
      </c>
      <c r="T442" s="536">
        <f t="shared" si="308"/>
        <v>0</v>
      </c>
      <c r="U442" s="536">
        <f t="shared" si="308"/>
        <v>0</v>
      </c>
      <c r="V442" s="305" t="e">
        <f t="shared" si="297"/>
        <v>#DIV/0!</v>
      </c>
    </row>
    <row r="443" spans="1:22">
      <c r="A443" s="456"/>
      <c r="B443" s="448" t="s">
        <v>1053</v>
      </c>
      <c r="C443" s="533">
        <f t="shared" si="304"/>
        <v>0</v>
      </c>
      <c r="D443" s="533"/>
      <c r="E443" s="533"/>
      <c r="F443" s="533"/>
      <c r="G443" s="533"/>
      <c r="H443" s="533"/>
      <c r="I443" s="533">
        <f>SUM(J443:N443)</f>
        <v>0</v>
      </c>
      <c r="J443" s="533"/>
      <c r="K443" s="533"/>
      <c r="L443" s="533"/>
      <c r="M443" s="533"/>
      <c r="N443" s="533"/>
      <c r="O443" s="324" t="e">
        <f t="shared" si="259"/>
        <v>#DIV/0!</v>
      </c>
      <c r="P443" s="533">
        <f>SUM(Q443:U443)</f>
        <v>0</v>
      </c>
      <c r="Q443" s="533"/>
      <c r="R443" s="533"/>
      <c r="S443" s="533"/>
      <c r="T443" s="533"/>
      <c r="U443" s="533"/>
      <c r="V443" s="305" t="e">
        <f t="shared" si="297"/>
        <v>#DIV/0!</v>
      </c>
    </row>
    <row r="444" spans="1:22">
      <c r="A444" s="456"/>
      <c r="B444" s="448" t="s">
        <v>1054</v>
      </c>
      <c r="C444" s="533">
        <f t="shared" si="304"/>
        <v>0</v>
      </c>
      <c r="D444" s="533"/>
      <c r="E444" s="533"/>
      <c r="F444" s="533"/>
      <c r="G444" s="533"/>
      <c r="H444" s="533"/>
      <c r="I444" s="533">
        <f>SUM(J444:N444)</f>
        <v>0</v>
      </c>
      <c r="J444" s="533"/>
      <c r="K444" s="533"/>
      <c r="L444" s="533"/>
      <c r="M444" s="533"/>
      <c r="N444" s="533"/>
      <c r="O444" s="324" t="e">
        <f t="shared" si="259"/>
        <v>#DIV/0!</v>
      </c>
      <c r="P444" s="533">
        <f>SUM(Q444:U444)</f>
        <v>0</v>
      </c>
      <c r="Q444" s="533"/>
      <c r="R444" s="533"/>
      <c r="S444" s="533"/>
      <c r="T444" s="533"/>
      <c r="U444" s="533"/>
      <c r="V444" s="305" t="e">
        <f t="shared" si="297"/>
        <v>#DIV/0!</v>
      </c>
    </row>
    <row r="445" spans="1:22" ht="22.5">
      <c r="A445" s="456"/>
      <c r="B445" s="448" t="s">
        <v>1055</v>
      </c>
      <c r="C445" s="533">
        <f t="shared" si="304"/>
        <v>0</v>
      </c>
      <c r="D445" s="533"/>
      <c r="E445" s="533"/>
      <c r="F445" s="533"/>
      <c r="G445" s="533"/>
      <c r="H445" s="533"/>
      <c r="I445" s="533">
        <f>SUM(J445:N445)</f>
        <v>0</v>
      </c>
      <c r="J445" s="533"/>
      <c r="K445" s="533"/>
      <c r="L445" s="533"/>
      <c r="M445" s="533"/>
      <c r="N445" s="533"/>
      <c r="O445" s="324" t="e">
        <f t="shared" si="259"/>
        <v>#DIV/0!</v>
      </c>
      <c r="P445" s="533">
        <f>SUM(Q445:U445)</f>
        <v>0</v>
      </c>
      <c r="Q445" s="533"/>
      <c r="R445" s="533"/>
      <c r="S445" s="533"/>
      <c r="T445" s="533"/>
      <c r="U445" s="533"/>
      <c r="V445" s="305" t="e">
        <f t="shared" si="297"/>
        <v>#DIV/0!</v>
      </c>
    </row>
    <row r="446" spans="1:22">
      <c r="A446" s="443" t="s">
        <v>1058</v>
      </c>
      <c r="B446" s="527" t="s">
        <v>1059</v>
      </c>
      <c r="C446" s="536">
        <f t="shared" ref="C446:N446" si="309">C447</f>
        <v>0</v>
      </c>
      <c r="D446" s="536">
        <f t="shared" si="309"/>
        <v>0</v>
      </c>
      <c r="E446" s="536">
        <f t="shared" si="309"/>
        <v>0</v>
      </c>
      <c r="F446" s="536">
        <f t="shared" si="309"/>
        <v>0</v>
      </c>
      <c r="G446" s="536">
        <f t="shared" si="309"/>
        <v>0</v>
      </c>
      <c r="H446" s="536">
        <f t="shared" si="309"/>
        <v>0</v>
      </c>
      <c r="I446" s="536">
        <f t="shared" si="309"/>
        <v>730</v>
      </c>
      <c r="J446" s="536">
        <f t="shared" si="309"/>
        <v>0</v>
      </c>
      <c r="K446" s="536">
        <f t="shared" si="309"/>
        <v>0</v>
      </c>
      <c r="L446" s="536">
        <f t="shared" si="309"/>
        <v>730</v>
      </c>
      <c r="M446" s="536">
        <f t="shared" si="309"/>
        <v>0</v>
      </c>
      <c r="N446" s="536">
        <f t="shared" si="309"/>
        <v>0</v>
      </c>
      <c r="O446" s="324" t="e">
        <f t="shared" si="259"/>
        <v>#DIV/0!</v>
      </c>
      <c r="P446" s="536">
        <f t="shared" ref="P446:U446" si="310">P447</f>
        <v>689.5</v>
      </c>
      <c r="Q446" s="536">
        <f t="shared" si="310"/>
        <v>0</v>
      </c>
      <c r="R446" s="536">
        <f t="shared" si="310"/>
        <v>0</v>
      </c>
      <c r="S446" s="536">
        <f t="shared" si="310"/>
        <v>689.5</v>
      </c>
      <c r="T446" s="536">
        <f t="shared" si="310"/>
        <v>0</v>
      </c>
      <c r="U446" s="536">
        <f t="shared" si="310"/>
        <v>0</v>
      </c>
      <c r="V446" s="305">
        <f t="shared" si="297"/>
        <v>94.452054794520549</v>
      </c>
    </row>
    <row r="447" spans="1:22">
      <c r="A447" s="456"/>
      <c r="B447" s="457" t="s">
        <v>1060</v>
      </c>
      <c r="C447" s="533">
        <f t="shared" si="304"/>
        <v>0</v>
      </c>
      <c r="D447" s="533"/>
      <c r="E447" s="533"/>
      <c r="F447" s="533"/>
      <c r="G447" s="531"/>
      <c r="H447" s="533"/>
      <c r="I447" s="533">
        <f>SUM(J447:N447)</f>
        <v>730</v>
      </c>
      <c r="J447" s="533"/>
      <c r="K447" s="533"/>
      <c r="L447" s="533">
        <v>730</v>
      </c>
      <c r="M447" s="533"/>
      <c r="N447" s="533"/>
      <c r="O447" s="324" t="e">
        <f t="shared" si="259"/>
        <v>#DIV/0!</v>
      </c>
      <c r="P447" s="533">
        <f>SUM(Q447:U447)</f>
        <v>689.5</v>
      </c>
      <c r="Q447" s="533"/>
      <c r="R447" s="533"/>
      <c r="S447" s="533">
        <v>689.5</v>
      </c>
      <c r="T447" s="533"/>
      <c r="U447" s="533"/>
      <c r="V447" s="305">
        <f t="shared" si="297"/>
        <v>94.452054794520549</v>
      </c>
    </row>
    <row r="448" spans="1:22">
      <c r="A448" s="443" t="s">
        <v>1061</v>
      </c>
      <c r="B448" s="527" t="s">
        <v>1062</v>
      </c>
      <c r="C448" s="536">
        <f t="shared" ref="C448:N448" si="311">C449+C450</f>
        <v>0</v>
      </c>
      <c r="D448" s="536">
        <f t="shared" si="311"/>
        <v>0</v>
      </c>
      <c r="E448" s="536">
        <f t="shared" si="311"/>
        <v>0</v>
      </c>
      <c r="F448" s="536">
        <f t="shared" si="311"/>
        <v>0</v>
      </c>
      <c r="G448" s="536">
        <f t="shared" si="311"/>
        <v>0</v>
      </c>
      <c r="H448" s="536">
        <f t="shared" si="311"/>
        <v>0</v>
      </c>
      <c r="I448" s="536">
        <f t="shared" si="311"/>
        <v>0</v>
      </c>
      <c r="J448" s="536">
        <f t="shared" si="311"/>
        <v>0</v>
      </c>
      <c r="K448" s="536">
        <f t="shared" si="311"/>
        <v>0</v>
      </c>
      <c r="L448" s="536">
        <f t="shared" si="311"/>
        <v>0</v>
      </c>
      <c r="M448" s="536">
        <f t="shared" si="311"/>
        <v>0</v>
      </c>
      <c r="N448" s="536">
        <f t="shared" si="311"/>
        <v>0</v>
      </c>
      <c r="O448" s="324" t="e">
        <f t="shared" si="259"/>
        <v>#DIV/0!</v>
      </c>
      <c r="P448" s="536">
        <f t="shared" ref="P448:U448" si="312">P449+P450</f>
        <v>0</v>
      </c>
      <c r="Q448" s="536">
        <f t="shared" si="312"/>
        <v>0</v>
      </c>
      <c r="R448" s="536">
        <f t="shared" si="312"/>
        <v>0</v>
      </c>
      <c r="S448" s="536">
        <f t="shared" si="312"/>
        <v>0</v>
      </c>
      <c r="T448" s="536">
        <f t="shared" si="312"/>
        <v>0</v>
      </c>
      <c r="U448" s="536">
        <f t="shared" si="312"/>
        <v>0</v>
      </c>
      <c r="V448" s="305" t="e">
        <f t="shared" si="297"/>
        <v>#DIV/0!</v>
      </c>
    </row>
    <row r="449" spans="1:22">
      <c r="A449" s="456"/>
      <c r="B449" s="538" t="s">
        <v>1063</v>
      </c>
      <c r="C449" s="533">
        <f t="shared" si="304"/>
        <v>0</v>
      </c>
      <c r="D449" s="533"/>
      <c r="E449" s="533"/>
      <c r="F449" s="533"/>
      <c r="G449" s="533"/>
      <c r="H449" s="533"/>
      <c r="I449" s="533">
        <f>SUM(J449:N449)</f>
        <v>0</v>
      </c>
      <c r="J449" s="533"/>
      <c r="K449" s="533"/>
      <c r="L449" s="533"/>
      <c r="M449" s="533"/>
      <c r="N449" s="533"/>
      <c r="O449" s="324" t="e">
        <f t="shared" si="259"/>
        <v>#DIV/0!</v>
      </c>
      <c r="P449" s="533">
        <f>SUM(Q449:U449)</f>
        <v>0</v>
      </c>
      <c r="Q449" s="533"/>
      <c r="R449" s="533"/>
      <c r="S449" s="533"/>
      <c r="T449" s="533"/>
      <c r="U449" s="533"/>
      <c r="V449" s="305" t="e">
        <f t="shared" si="297"/>
        <v>#DIV/0!</v>
      </c>
    </row>
    <row r="450" spans="1:22">
      <c r="A450" s="456"/>
      <c r="B450" s="538" t="s">
        <v>1064</v>
      </c>
      <c r="C450" s="533">
        <f t="shared" si="304"/>
        <v>0</v>
      </c>
      <c r="D450" s="533"/>
      <c r="E450" s="533"/>
      <c r="F450" s="533"/>
      <c r="G450" s="533"/>
      <c r="H450" s="533"/>
      <c r="I450" s="533">
        <f>SUM(J450:N450)</f>
        <v>0</v>
      </c>
      <c r="J450" s="533"/>
      <c r="K450" s="533"/>
      <c r="L450" s="533"/>
      <c r="M450" s="533"/>
      <c r="N450" s="533"/>
      <c r="O450" s="324" t="e">
        <f t="shared" si="259"/>
        <v>#DIV/0!</v>
      </c>
      <c r="P450" s="533">
        <f>SUM(Q450:U450)</f>
        <v>0</v>
      </c>
      <c r="Q450" s="533"/>
      <c r="R450" s="533"/>
      <c r="S450" s="533"/>
      <c r="T450" s="533"/>
      <c r="U450" s="533"/>
      <c r="V450" s="305" t="e">
        <f t="shared" si="297"/>
        <v>#DIV/0!</v>
      </c>
    </row>
    <row r="451" spans="1:22">
      <c r="A451" s="539">
        <v>22</v>
      </c>
      <c r="B451" s="540" t="s">
        <v>158</v>
      </c>
      <c r="C451" s="535">
        <f>SUM(C452+C454)</f>
        <v>500</v>
      </c>
      <c r="D451" s="535">
        <f>D452+D456+D460+D464+D466</f>
        <v>0</v>
      </c>
      <c r="E451" s="535">
        <f>E452+E456+E460+E464+E466</f>
        <v>0</v>
      </c>
      <c r="F451" s="535">
        <f>SUM(F452+F454)</f>
        <v>500</v>
      </c>
      <c r="G451" s="535">
        <f>G452+G456+G460+G464+G466</f>
        <v>0</v>
      </c>
      <c r="H451" s="535">
        <f>H452+H456+H460+H464+H466</f>
        <v>0</v>
      </c>
      <c r="I451" s="535">
        <f>SUM(I452+I454)</f>
        <v>500</v>
      </c>
      <c r="J451" s="535">
        <f>J452+J456+J460+J464+J466</f>
        <v>0</v>
      </c>
      <c r="K451" s="535">
        <f>K452+K456+K460+K464+K466</f>
        <v>0</v>
      </c>
      <c r="L451" s="535">
        <f>SUM(L452+L454)</f>
        <v>500</v>
      </c>
      <c r="M451" s="535">
        <f>M452+M456+M460+M464+M466</f>
        <v>0</v>
      </c>
      <c r="N451" s="535">
        <f>N452+N456+N460+N464+N466</f>
        <v>0</v>
      </c>
      <c r="O451" s="308">
        <f t="shared" si="259"/>
        <v>100</v>
      </c>
      <c r="P451" s="535">
        <f>SUM(P452+P454)</f>
        <v>500</v>
      </c>
      <c r="Q451" s="535">
        <f>Q452+Q456+Q460+Q464+Q466</f>
        <v>0</v>
      </c>
      <c r="R451" s="535">
        <f>R452+R456+R460+R464+R466</f>
        <v>0</v>
      </c>
      <c r="S451" s="535">
        <f>SUM(S452+S454)</f>
        <v>500</v>
      </c>
      <c r="T451" s="535">
        <f>T452+T456+T460+T464+T466</f>
        <v>0</v>
      </c>
      <c r="U451" s="535">
        <f>U452+U456+U460+U464+U466</f>
        <v>0</v>
      </c>
      <c r="V451" s="305">
        <f t="shared" si="297"/>
        <v>100</v>
      </c>
    </row>
    <row r="452" spans="1:22">
      <c r="A452" s="443" t="s">
        <v>1023</v>
      </c>
      <c r="B452" s="541" t="s">
        <v>159</v>
      </c>
      <c r="C452" s="542">
        <f>SUM(D452:H452)</f>
        <v>300</v>
      </c>
      <c r="D452" s="543"/>
      <c r="E452" s="543"/>
      <c r="F452" s="544">
        <v>300</v>
      </c>
      <c r="G452" s="543"/>
      <c r="H452" s="543"/>
      <c r="I452" s="542">
        <f>SUM(J452:N452)</f>
        <v>300</v>
      </c>
      <c r="J452" s="543"/>
      <c r="K452" s="543"/>
      <c r="L452" s="544">
        <v>300</v>
      </c>
      <c r="M452" s="543"/>
      <c r="N452" s="543"/>
      <c r="O452" s="308">
        <f t="shared" si="259"/>
        <v>100</v>
      </c>
      <c r="P452" s="542">
        <f>SUM(Q452:U452)</f>
        <v>300</v>
      </c>
      <c r="Q452" s="543"/>
      <c r="R452" s="543"/>
      <c r="S452" s="544">
        <v>300</v>
      </c>
      <c r="T452" s="543"/>
      <c r="U452" s="543"/>
      <c r="V452" s="305">
        <f t="shared" si="297"/>
        <v>100</v>
      </c>
    </row>
    <row r="453" spans="1:22" ht="22.5">
      <c r="A453" s="443" t="s">
        <v>1029</v>
      </c>
      <c r="B453" s="541" t="s">
        <v>160</v>
      </c>
      <c r="C453" s="542">
        <f t="shared" ref="C453:C458" si="313">SUM(D453:H453)</f>
        <v>0</v>
      </c>
      <c r="D453" s="543"/>
      <c r="E453" s="543"/>
      <c r="F453" s="544"/>
      <c r="G453" s="543"/>
      <c r="H453" s="543"/>
      <c r="I453" s="542">
        <f t="shared" ref="I453:I458" si="314">SUM(J453:N453)</f>
        <v>0</v>
      </c>
      <c r="J453" s="543"/>
      <c r="K453" s="543"/>
      <c r="L453" s="544"/>
      <c r="M453" s="543"/>
      <c r="N453" s="543"/>
      <c r="O453" s="308" t="e">
        <f t="shared" si="259"/>
        <v>#DIV/0!</v>
      </c>
      <c r="P453" s="542">
        <f t="shared" ref="P453:P458" si="315">SUM(Q453:U453)</f>
        <v>0</v>
      </c>
      <c r="Q453" s="543"/>
      <c r="R453" s="543"/>
      <c r="S453" s="544"/>
      <c r="T453" s="543"/>
      <c r="U453" s="543"/>
      <c r="V453" s="305" t="e">
        <f t="shared" si="297"/>
        <v>#DIV/0!</v>
      </c>
    </row>
    <row r="454" spans="1:22">
      <c r="A454" s="443" t="s">
        <v>1033</v>
      </c>
      <c r="B454" s="541" t="s">
        <v>161</v>
      </c>
      <c r="C454" s="542">
        <f t="shared" si="313"/>
        <v>200</v>
      </c>
      <c r="D454" s="543"/>
      <c r="E454" s="543"/>
      <c r="F454" s="544">
        <f>SUM(F455:F457)</f>
        <v>200</v>
      </c>
      <c r="G454" s="543"/>
      <c r="H454" s="543"/>
      <c r="I454" s="542">
        <f t="shared" si="314"/>
        <v>200</v>
      </c>
      <c r="J454" s="543"/>
      <c r="K454" s="543"/>
      <c r="L454" s="544">
        <f>SUM(L455:L457)</f>
        <v>200</v>
      </c>
      <c r="M454" s="543"/>
      <c r="N454" s="543"/>
      <c r="O454" s="308">
        <f t="shared" si="259"/>
        <v>100</v>
      </c>
      <c r="P454" s="542">
        <f t="shared" si="315"/>
        <v>200</v>
      </c>
      <c r="Q454" s="543"/>
      <c r="R454" s="543"/>
      <c r="S454" s="544">
        <f>SUM(S455:S457)</f>
        <v>200</v>
      </c>
      <c r="T454" s="543"/>
      <c r="U454" s="543"/>
      <c r="V454" s="305">
        <f t="shared" si="297"/>
        <v>100</v>
      </c>
    </row>
    <row r="455" spans="1:22">
      <c r="A455" s="447" t="s">
        <v>1065</v>
      </c>
      <c r="B455" s="538" t="s">
        <v>1066</v>
      </c>
      <c r="C455" s="542">
        <f t="shared" si="313"/>
        <v>75</v>
      </c>
      <c r="D455" s="543"/>
      <c r="E455" s="543"/>
      <c r="F455" s="545">
        <v>75</v>
      </c>
      <c r="G455" s="543"/>
      <c r="H455" s="543"/>
      <c r="I455" s="542">
        <f t="shared" si="314"/>
        <v>75</v>
      </c>
      <c r="J455" s="543"/>
      <c r="K455" s="543"/>
      <c r="L455" s="545">
        <v>75</v>
      </c>
      <c r="M455" s="543"/>
      <c r="N455" s="543"/>
      <c r="O455" s="308">
        <f t="shared" si="259"/>
        <v>100</v>
      </c>
      <c r="P455" s="542">
        <f t="shared" si="315"/>
        <v>75</v>
      </c>
      <c r="Q455" s="543"/>
      <c r="R455" s="543"/>
      <c r="S455" s="545">
        <v>75</v>
      </c>
      <c r="T455" s="543"/>
      <c r="U455" s="543"/>
      <c r="V455" s="305">
        <f t="shared" si="297"/>
        <v>100</v>
      </c>
    </row>
    <row r="456" spans="1:22" ht="22.5">
      <c r="A456" s="447" t="s">
        <v>1067</v>
      </c>
      <c r="B456" s="529" t="s">
        <v>1068</v>
      </c>
      <c r="C456" s="542">
        <f t="shared" si="313"/>
        <v>0</v>
      </c>
      <c r="D456" s="543"/>
      <c r="E456" s="543"/>
      <c r="F456" s="546"/>
      <c r="G456" s="543"/>
      <c r="H456" s="543"/>
      <c r="I456" s="542">
        <f t="shared" si="314"/>
        <v>0</v>
      </c>
      <c r="J456" s="543"/>
      <c r="K456" s="543"/>
      <c r="L456" s="546"/>
      <c r="M456" s="543"/>
      <c r="N456" s="543"/>
      <c r="O456" s="308" t="e">
        <f t="shared" si="259"/>
        <v>#DIV/0!</v>
      </c>
      <c r="P456" s="542">
        <f t="shared" si="315"/>
        <v>0</v>
      </c>
      <c r="Q456" s="543"/>
      <c r="R456" s="543"/>
      <c r="S456" s="546"/>
      <c r="T456" s="543"/>
      <c r="U456" s="543"/>
      <c r="V456" s="305" t="e">
        <f t="shared" si="297"/>
        <v>#DIV/0!</v>
      </c>
    </row>
    <row r="457" spans="1:22">
      <c r="A457" s="447" t="s">
        <v>1069</v>
      </c>
      <c r="B457" s="529" t="s">
        <v>1070</v>
      </c>
      <c r="C457" s="542">
        <f t="shared" si="313"/>
        <v>125</v>
      </c>
      <c r="D457" s="543"/>
      <c r="E457" s="543"/>
      <c r="F457" s="546">
        <v>125</v>
      </c>
      <c r="G457" s="543"/>
      <c r="H457" s="543"/>
      <c r="I457" s="542">
        <f t="shared" si="314"/>
        <v>125</v>
      </c>
      <c r="J457" s="543"/>
      <c r="K457" s="543"/>
      <c r="L457" s="546">
        <v>125</v>
      </c>
      <c r="M457" s="543"/>
      <c r="N457" s="543"/>
      <c r="O457" s="308">
        <f t="shared" ref="O457" si="316">(I457/C457)*100</f>
        <v>100</v>
      </c>
      <c r="P457" s="542">
        <f t="shared" si="315"/>
        <v>125</v>
      </c>
      <c r="Q457" s="543"/>
      <c r="R457" s="543"/>
      <c r="S457" s="546">
        <v>125</v>
      </c>
      <c r="T457" s="543"/>
      <c r="U457" s="543"/>
      <c r="V457" s="305">
        <f t="shared" si="297"/>
        <v>100</v>
      </c>
    </row>
    <row r="458" spans="1:22">
      <c r="A458" s="402"/>
      <c r="B458" s="558" t="s">
        <v>162</v>
      </c>
      <c r="C458" s="535">
        <f t="shared" si="313"/>
        <v>0</v>
      </c>
      <c r="D458" s="559"/>
      <c r="E458" s="559"/>
      <c r="F458" s="559"/>
      <c r="G458" s="559"/>
      <c r="H458" s="559"/>
      <c r="I458" s="535">
        <f t="shared" si="314"/>
        <v>1095</v>
      </c>
      <c r="J458" s="559"/>
      <c r="K458" s="559">
        <v>975</v>
      </c>
      <c r="L458" s="559">
        <v>120</v>
      </c>
      <c r="M458" s="559"/>
      <c r="N458" s="559"/>
      <c r="O458" s="559"/>
      <c r="P458" s="535">
        <f t="shared" si="315"/>
        <v>1095</v>
      </c>
      <c r="Q458" s="559"/>
      <c r="R458" s="559">
        <v>975</v>
      </c>
      <c r="S458" s="559">
        <v>120</v>
      </c>
      <c r="T458" s="559"/>
      <c r="U458" s="559"/>
      <c r="V458" s="547"/>
    </row>
  </sheetData>
  <mergeCells count="7">
    <mergeCell ref="V1:V2"/>
    <mergeCell ref="A1:A2"/>
    <mergeCell ref="B1:B2"/>
    <mergeCell ref="C1:H1"/>
    <mergeCell ref="I1:N1"/>
    <mergeCell ref="O1:O2"/>
    <mergeCell ref="P1:U1"/>
  </mergeCells>
  <conditionalFormatting sqref="B101 B103 B83 B90:B91">
    <cfRule type="cellIs" dxfId="1" priority="2" stopIfTrue="1" operator="equal">
      <formula>0</formula>
    </cfRule>
  </conditionalFormatting>
  <conditionalFormatting sqref="B101 B103 B83 B90:B91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23"/>
  <sheetViews>
    <sheetView tabSelected="1" workbookViewId="0">
      <pane xSplit="2" ySplit="4" topLeftCell="C114" activePane="bottomRight" state="frozen"/>
      <selection pane="topRight" activeCell="C1" sqref="C1"/>
      <selection pane="bottomLeft" activeCell="A5" sqref="A5"/>
      <selection pane="bottomRight" activeCell="F8" sqref="F8"/>
    </sheetView>
  </sheetViews>
  <sheetFormatPr defaultRowHeight="15.75"/>
  <cols>
    <col min="1" max="1" width="6.5703125" style="1" customWidth="1"/>
    <col min="2" max="2" width="40.140625" style="1" customWidth="1"/>
    <col min="3" max="3" width="12.85546875" style="1" customWidth="1"/>
    <col min="4" max="4" width="11.7109375" style="1" customWidth="1"/>
    <col min="5" max="5" width="9.140625" style="1"/>
    <col min="6" max="7" width="11.140625" style="1" customWidth="1"/>
    <col min="8" max="8" width="10.140625" style="1" bestFit="1" customWidth="1"/>
    <col min="9" max="10" width="9.140625" style="1"/>
    <col min="11" max="11" width="10.28515625" style="1" customWidth="1"/>
    <col min="12" max="12" width="13" style="1" customWidth="1"/>
    <col min="13" max="13" width="14.42578125" style="1" customWidth="1"/>
    <col min="14" max="14" width="9.140625" style="1"/>
    <col min="15" max="15" width="9.5703125" style="1" bestFit="1" customWidth="1"/>
    <col min="16" max="16" width="12.42578125" style="1" customWidth="1"/>
    <col min="17" max="17" width="11" style="1" customWidth="1"/>
    <col min="18" max="23" width="9.140625" style="1"/>
    <col min="24" max="24" width="12" style="1" customWidth="1"/>
    <col min="25" max="16384" width="9.140625" style="1"/>
  </cols>
  <sheetData>
    <row r="1" spans="1:27" ht="22.5" customHeight="1">
      <c r="D1" s="831" t="s">
        <v>567</v>
      </c>
    </row>
    <row r="3" spans="1:27">
      <c r="A3" s="742"/>
      <c r="B3" s="742"/>
      <c r="C3" s="820" t="s">
        <v>0</v>
      </c>
      <c r="D3" s="821"/>
      <c r="E3" s="821"/>
      <c r="F3" s="822"/>
      <c r="G3" s="823"/>
      <c r="H3" s="824" t="s">
        <v>1</v>
      </c>
      <c r="I3" s="825"/>
      <c r="J3" s="826"/>
      <c r="K3" s="827"/>
      <c r="L3" s="824" t="s">
        <v>2</v>
      </c>
      <c r="M3" s="825"/>
      <c r="N3" s="826"/>
      <c r="O3" s="827"/>
      <c r="P3" s="824" t="s">
        <v>3</v>
      </c>
      <c r="Q3" s="825"/>
      <c r="R3" s="826"/>
      <c r="S3" s="827"/>
      <c r="T3" s="824" t="s">
        <v>4</v>
      </c>
      <c r="U3" s="825"/>
      <c r="V3" s="826"/>
      <c r="W3" s="827"/>
      <c r="X3" s="824" t="s">
        <v>1120</v>
      </c>
      <c r="Y3" s="825"/>
      <c r="Z3" s="826"/>
      <c r="AA3" s="828"/>
    </row>
    <row r="4" spans="1:27" ht="26.25">
      <c r="A4" s="742"/>
      <c r="B4" s="742"/>
      <c r="C4" s="770" t="s">
        <v>6</v>
      </c>
      <c r="D4" s="770" t="s">
        <v>7</v>
      </c>
      <c r="E4" s="829" t="s">
        <v>8</v>
      </c>
      <c r="F4" s="830" t="s">
        <v>1071</v>
      </c>
      <c r="G4" s="830" t="s">
        <v>1078</v>
      </c>
      <c r="H4" s="770" t="s">
        <v>6</v>
      </c>
      <c r="I4" s="770" t="s">
        <v>7</v>
      </c>
      <c r="J4" s="753" t="s">
        <v>8</v>
      </c>
      <c r="K4" s="830" t="s">
        <v>1071</v>
      </c>
      <c r="L4" s="770" t="s">
        <v>6</v>
      </c>
      <c r="M4" s="770" t="s">
        <v>7</v>
      </c>
      <c r="N4" s="753" t="s">
        <v>8</v>
      </c>
      <c r="O4" s="830" t="s">
        <v>1071</v>
      </c>
      <c r="P4" s="770" t="s">
        <v>6</v>
      </c>
      <c r="Q4" s="770" t="s">
        <v>7</v>
      </c>
      <c r="R4" s="753" t="s">
        <v>8</v>
      </c>
      <c r="S4" s="830" t="s">
        <v>1071</v>
      </c>
      <c r="T4" s="770" t="s">
        <v>6</v>
      </c>
      <c r="U4" s="770" t="s">
        <v>7</v>
      </c>
      <c r="V4" s="753" t="s">
        <v>8</v>
      </c>
      <c r="W4" s="830" t="s">
        <v>1071</v>
      </c>
      <c r="X4" s="770" t="s">
        <v>6</v>
      </c>
      <c r="Y4" s="770" t="s">
        <v>7</v>
      </c>
      <c r="Z4" s="753" t="s">
        <v>8</v>
      </c>
      <c r="AA4" s="830" t="s">
        <v>1071</v>
      </c>
    </row>
    <row r="5" spans="1:27" ht="26.25">
      <c r="A5" s="745">
        <v>1</v>
      </c>
      <c r="B5" s="746" t="s">
        <v>9</v>
      </c>
      <c r="C5" s="745">
        <f>SUM(C6:C15)</f>
        <v>251234.21999999997</v>
      </c>
      <c r="D5" s="747">
        <f>SUM(D6:D15)</f>
        <v>165060.35999999999</v>
      </c>
      <c r="E5" s="747">
        <f>SUM(D5/C5*100)</f>
        <v>65.699792010817632</v>
      </c>
      <c r="F5" s="747">
        <f>SUM(K5+O5+S5+W5+AA5)</f>
        <v>163402.38</v>
      </c>
      <c r="G5" s="747">
        <f>SUM(D5-F5)</f>
        <v>1657.9799999999814</v>
      </c>
      <c r="H5" s="745">
        <f>SUM(H6:H15)</f>
        <v>3000</v>
      </c>
      <c r="I5" s="745">
        <f>SUM(I6:I15)</f>
        <v>6001.23</v>
      </c>
      <c r="J5" s="747">
        <f>SUM(I5/H5*100)</f>
        <v>200.041</v>
      </c>
      <c r="K5" s="747">
        <f>SUM(K6:K15)</f>
        <v>6001.23</v>
      </c>
      <c r="L5" s="745">
        <f t="shared" ref="L5" si="0">SUM(L6:L15)</f>
        <v>163646.84</v>
      </c>
      <c r="M5" s="745">
        <f>SUM(M6:M15)</f>
        <v>145567.26</v>
      </c>
      <c r="N5" s="747">
        <f>SUM(M5/L5*100)</f>
        <v>88.952075090481443</v>
      </c>
      <c r="O5" s="747">
        <f>SUM(O6:O15)</f>
        <v>145567.26</v>
      </c>
      <c r="P5" s="745">
        <f t="shared" ref="P5:Q5" si="1">SUM(P6:P15)</f>
        <v>8163.76</v>
      </c>
      <c r="Q5" s="745">
        <f t="shared" si="1"/>
        <v>3033.04</v>
      </c>
      <c r="R5" s="747">
        <f>SUM(Q5/P5*100)</f>
        <v>37.152488559193316</v>
      </c>
      <c r="S5" s="747">
        <f>SUM(S6:S15)</f>
        <v>3467.65</v>
      </c>
      <c r="T5" s="745">
        <f t="shared" ref="T5:U5" si="2">SUM(T6:T15)</f>
        <v>3088.76</v>
      </c>
      <c r="U5" s="745">
        <f t="shared" si="2"/>
        <v>2500</v>
      </c>
      <c r="V5" s="747">
        <f>SUM(U5/T5*100)</f>
        <v>80.938629093875861</v>
      </c>
      <c r="W5" s="747">
        <f>SUM(W6:W15)</f>
        <v>2500</v>
      </c>
      <c r="X5" s="745">
        <f>SUM(X6:X15)</f>
        <v>73334.86</v>
      </c>
      <c r="Y5" s="745">
        <f t="shared" ref="Y5" si="3">SUM(Y6:Y15)</f>
        <v>7958.83</v>
      </c>
      <c r="Z5" s="747">
        <f>SUM(Y5/X5*100)</f>
        <v>10.852724066017171</v>
      </c>
      <c r="AA5" s="747">
        <f>SUM(AA6:AA15)</f>
        <v>5866.24</v>
      </c>
    </row>
    <row r="6" spans="1:27" ht="39">
      <c r="A6" s="788" t="s">
        <v>10</v>
      </c>
      <c r="B6" s="789" t="s">
        <v>11</v>
      </c>
      <c r="C6" s="748">
        <f t="shared" ref="C6:C15" si="4">SUM(H6+L6+P6+T6+X6)</f>
        <v>1250</v>
      </c>
      <c r="D6" s="749">
        <f t="shared" ref="D6:D15" si="5">SUM(I6+M6+Q6+U6+Y6)</f>
        <v>1216.23</v>
      </c>
      <c r="E6" s="779"/>
      <c r="F6" s="779">
        <f t="shared" ref="F6:F20" si="6">SUM(K6+O6+S6+W6+AA6)</f>
        <v>1216.23</v>
      </c>
      <c r="G6" s="779">
        <f t="shared" ref="G6:G69" si="7">SUM(D6-F6)</f>
        <v>0</v>
      </c>
      <c r="H6" s="748"/>
      <c r="I6" s="748"/>
      <c r="J6" s="779"/>
      <c r="K6" s="779"/>
      <c r="L6" s="748"/>
      <c r="M6" s="748">
        <v>478.89</v>
      </c>
      <c r="N6" s="779"/>
      <c r="O6" s="779">
        <v>478.89</v>
      </c>
      <c r="P6" s="780">
        <v>800</v>
      </c>
      <c r="Q6" s="748">
        <v>287.33999999999997</v>
      </c>
      <c r="R6" s="779"/>
      <c r="S6" s="779">
        <v>287.33999999999997</v>
      </c>
      <c r="T6" s="748">
        <v>450</v>
      </c>
      <c r="U6" s="748">
        <v>450</v>
      </c>
      <c r="V6" s="779"/>
      <c r="W6" s="779">
        <v>450</v>
      </c>
      <c r="X6" s="748"/>
      <c r="Y6" s="748"/>
      <c r="Z6" s="779"/>
      <c r="AA6" s="755"/>
    </row>
    <row r="7" spans="1:27" ht="26.25">
      <c r="A7" s="743" t="s">
        <v>12</v>
      </c>
      <c r="B7" s="790" t="s">
        <v>13</v>
      </c>
      <c r="C7" s="748">
        <f t="shared" si="4"/>
        <v>144909.21999999997</v>
      </c>
      <c r="D7" s="749">
        <f t="shared" si="5"/>
        <v>136261.46</v>
      </c>
      <c r="E7" s="779">
        <f t="shared" ref="E7:E12" si="8">SUM(D7/C7*100)</f>
        <v>94.032291389050343</v>
      </c>
      <c r="F7" s="779">
        <f t="shared" si="6"/>
        <v>137637.84</v>
      </c>
      <c r="G7" s="779">
        <f t="shared" si="7"/>
        <v>-1376.3800000000047</v>
      </c>
      <c r="H7" s="748"/>
      <c r="I7" s="748"/>
      <c r="J7" s="779"/>
      <c r="K7" s="779"/>
      <c r="L7" s="780">
        <v>114446.84</v>
      </c>
      <c r="M7" s="780">
        <v>136261.46</v>
      </c>
      <c r="N7" s="779">
        <f t="shared" ref="N7:N14" si="9">SUM(M7/L7*100)</f>
        <v>119.06091946269552</v>
      </c>
      <c r="O7" s="779">
        <v>136261.46</v>
      </c>
      <c r="P7" s="780">
        <v>1913.76</v>
      </c>
      <c r="Q7" s="748"/>
      <c r="R7" s="779">
        <f t="shared" ref="R7:R14" si="10">SUM(Q7/P7*100)</f>
        <v>0</v>
      </c>
      <c r="S7" s="779">
        <v>1376.38</v>
      </c>
      <c r="T7" s="780">
        <v>713.76</v>
      </c>
      <c r="U7" s="748"/>
      <c r="V7" s="779">
        <f t="shared" ref="V7:V11" si="11">SUM(U7/T7*100)</f>
        <v>0</v>
      </c>
      <c r="W7" s="779"/>
      <c r="X7" s="780">
        <v>27834.86</v>
      </c>
      <c r="Y7" s="748"/>
      <c r="Z7" s="779">
        <f t="shared" ref="Z7:Z14" si="12">SUM(Y7/X7*100)</f>
        <v>0</v>
      </c>
      <c r="AA7" s="755"/>
    </row>
    <row r="8" spans="1:27" ht="27" customHeight="1">
      <c r="A8" s="788" t="s">
        <v>14</v>
      </c>
      <c r="B8" s="790" t="s">
        <v>15</v>
      </c>
      <c r="C8" s="748">
        <f t="shared" si="4"/>
        <v>0</v>
      </c>
      <c r="D8" s="749">
        <f t="shared" si="5"/>
        <v>0</v>
      </c>
      <c r="E8" s="779"/>
      <c r="F8" s="779">
        <f t="shared" si="6"/>
        <v>0</v>
      </c>
      <c r="G8" s="779">
        <f t="shared" si="7"/>
        <v>0</v>
      </c>
      <c r="H8" s="748"/>
      <c r="I8" s="748"/>
      <c r="J8" s="779"/>
      <c r="K8" s="779"/>
      <c r="L8" s="748"/>
      <c r="M8" s="748"/>
      <c r="N8" s="779"/>
      <c r="O8" s="779"/>
      <c r="P8" s="748"/>
      <c r="Q8" s="748"/>
      <c r="R8" s="779"/>
      <c r="S8" s="779"/>
      <c r="T8" s="748"/>
      <c r="U8" s="748"/>
      <c r="V8" s="779"/>
      <c r="W8" s="779"/>
      <c r="X8" s="748"/>
      <c r="Y8" s="748"/>
      <c r="Z8" s="779"/>
      <c r="AA8" s="755"/>
    </row>
    <row r="9" spans="1:27" ht="26.25">
      <c r="A9" s="743" t="s">
        <v>16</v>
      </c>
      <c r="B9" s="790" t="s">
        <v>17</v>
      </c>
      <c r="C9" s="748">
        <f t="shared" si="4"/>
        <v>0</v>
      </c>
      <c r="D9" s="749">
        <f t="shared" si="5"/>
        <v>0</v>
      </c>
      <c r="E9" s="779"/>
      <c r="F9" s="779">
        <f t="shared" si="6"/>
        <v>0</v>
      </c>
      <c r="G9" s="779">
        <f t="shared" si="7"/>
        <v>0</v>
      </c>
      <c r="H9" s="748"/>
      <c r="I9" s="748"/>
      <c r="J9" s="779"/>
      <c r="K9" s="779"/>
      <c r="L9" s="748"/>
      <c r="M9" s="748"/>
      <c r="N9" s="779"/>
      <c r="O9" s="779"/>
      <c r="P9" s="748"/>
      <c r="Q9" s="748"/>
      <c r="R9" s="779"/>
      <c r="S9" s="779"/>
      <c r="T9" s="748"/>
      <c r="U9" s="748"/>
      <c r="V9" s="779"/>
      <c r="W9" s="779"/>
      <c r="X9" s="748"/>
      <c r="Y9" s="748"/>
      <c r="Z9" s="779"/>
      <c r="AA9" s="755"/>
    </row>
    <row r="10" spans="1:27">
      <c r="A10" s="743" t="s">
        <v>18</v>
      </c>
      <c r="B10" s="790" t="s">
        <v>19</v>
      </c>
      <c r="C10" s="748">
        <f t="shared" si="4"/>
        <v>38650</v>
      </c>
      <c r="D10" s="749">
        <f t="shared" si="5"/>
        <v>13782.61</v>
      </c>
      <c r="E10" s="779">
        <f t="shared" si="8"/>
        <v>35.660051746442434</v>
      </c>
      <c r="F10" s="779">
        <f t="shared" si="6"/>
        <v>10748.25</v>
      </c>
      <c r="G10" s="779">
        <f t="shared" si="7"/>
        <v>3034.3600000000006</v>
      </c>
      <c r="H10" s="748"/>
      <c r="I10" s="748"/>
      <c r="J10" s="779"/>
      <c r="K10" s="779"/>
      <c r="L10" s="748">
        <v>20000</v>
      </c>
      <c r="M10" s="748">
        <v>4673.78</v>
      </c>
      <c r="N10" s="779">
        <f t="shared" si="9"/>
        <v>23.368899999999996</v>
      </c>
      <c r="O10" s="779">
        <v>4673.78</v>
      </c>
      <c r="P10" s="748">
        <v>1000</v>
      </c>
      <c r="Q10" s="748">
        <v>1000</v>
      </c>
      <c r="R10" s="779">
        <f t="shared" si="10"/>
        <v>100</v>
      </c>
      <c r="S10" s="779">
        <v>58.23</v>
      </c>
      <c r="T10" s="748">
        <v>650</v>
      </c>
      <c r="U10" s="748">
        <v>150</v>
      </c>
      <c r="V10" s="779">
        <f t="shared" si="11"/>
        <v>23.076923076923077</v>
      </c>
      <c r="W10" s="779">
        <v>150</v>
      </c>
      <c r="X10" s="748">
        <v>17000</v>
      </c>
      <c r="Y10" s="748">
        <v>7958.83</v>
      </c>
      <c r="Z10" s="779">
        <f>SUM(Y10/X10*100)</f>
        <v>46.816647058823527</v>
      </c>
      <c r="AA10" s="755">
        <v>5866.24</v>
      </c>
    </row>
    <row r="11" spans="1:27">
      <c r="A11" s="743" t="s">
        <v>20</v>
      </c>
      <c r="B11" s="790" t="s">
        <v>21</v>
      </c>
      <c r="C11" s="748">
        <f t="shared" si="4"/>
        <v>8475</v>
      </c>
      <c r="D11" s="749">
        <f t="shared" si="5"/>
        <v>13800.060000000001</v>
      </c>
      <c r="E11" s="779">
        <f t="shared" si="8"/>
        <v>162.83256637168145</v>
      </c>
      <c r="F11" s="779">
        <f t="shared" si="6"/>
        <v>13800.060000000001</v>
      </c>
      <c r="G11" s="779">
        <f t="shared" si="7"/>
        <v>0</v>
      </c>
      <c r="H11" s="748">
        <v>3000</v>
      </c>
      <c r="I11" s="748">
        <v>6001.23</v>
      </c>
      <c r="J11" s="779">
        <f t="shared" ref="J11" si="13">SUM(I11/H11*100)</f>
        <v>200.041</v>
      </c>
      <c r="K11" s="779">
        <v>6001.23</v>
      </c>
      <c r="L11" s="748">
        <v>1700</v>
      </c>
      <c r="M11" s="748">
        <v>4153.13</v>
      </c>
      <c r="N11" s="779">
        <f t="shared" si="9"/>
        <v>244.30176470588236</v>
      </c>
      <c r="O11" s="779">
        <v>4153.13</v>
      </c>
      <c r="P11" s="748">
        <v>2500</v>
      </c>
      <c r="Q11" s="748">
        <v>1745.7</v>
      </c>
      <c r="R11" s="779">
        <f t="shared" si="10"/>
        <v>69.828000000000003</v>
      </c>
      <c r="S11" s="779">
        <v>1745.7</v>
      </c>
      <c r="T11" s="748">
        <v>1275</v>
      </c>
      <c r="U11" s="748">
        <v>1900</v>
      </c>
      <c r="V11" s="779">
        <f t="shared" si="11"/>
        <v>149.01960784313727</v>
      </c>
      <c r="W11" s="779">
        <v>1900</v>
      </c>
      <c r="X11" s="748"/>
      <c r="Y11" s="748"/>
      <c r="Z11" s="779"/>
      <c r="AA11" s="755"/>
    </row>
    <row r="12" spans="1:27" ht="26.25">
      <c r="A12" s="743" t="s">
        <v>22</v>
      </c>
      <c r="B12" s="790" t="s">
        <v>23</v>
      </c>
      <c r="C12" s="748">
        <f t="shared" si="4"/>
        <v>11600</v>
      </c>
      <c r="D12" s="748">
        <f t="shared" si="5"/>
        <v>0</v>
      </c>
      <c r="E12" s="779">
        <f t="shared" si="8"/>
        <v>0</v>
      </c>
      <c r="F12" s="779">
        <f t="shared" si="6"/>
        <v>0</v>
      </c>
      <c r="G12" s="779">
        <f t="shared" si="7"/>
        <v>0</v>
      </c>
      <c r="H12" s="748"/>
      <c r="I12" s="748"/>
      <c r="J12" s="779"/>
      <c r="K12" s="779"/>
      <c r="L12" s="748">
        <v>10500</v>
      </c>
      <c r="M12" s="748"/>
      <c r="N12" s="779">
        <f t="shared" si="9"/>
        <v>0</v>
      </c>
      <c r="O12" s="779"/>
      <c r="P12" s="748">
        <v>1100</v>
      </c>
      <c r="Q12" s="748"/>
      <c r="R12" s="779">
        <f t="shared" si="10"/>
        <v>0</v>
      </c>
      <c r="S12" s="779"/>
      <c r="T12" s="748"/>
      <c r="U12" s="748"/>
      <c r="V12" s="779"/>
      <c r="W12" s="779"/>
      <c r="X12" s="748"/>
      <c r="Y12" s="748"/>
      <c r="Z12" s="779"/>
      <c r="AA12" s="755"/>
    </row>
    <row r="13" spans="1:27" ht="26.25">
      <c r="A13" s="743" t="s">
        <v>24</v>
      </c>
      <c r="B13" s="790" t="s">
        <v>25</v>
      </c>
      <c r="C13" s="748">
        <f t="shared" si="4"/>
        <v>0</v>
      </c>
      <c r="D13" s="748">
        <f t="shared" si="5"/>
        <v>0</v>
      </c>
      <c r="E13" s="779"/>
      <c r="F13" s="779">
        <f t="shared" si="6"/>
        <v>0</v>
      </c>
      <c r="G13" s="779">
        <f t="shared" si="7"/>
        <v>0</v>
      </c>
      <c r="H13" s="748"/>
      <c r="I13" s="748"/>
      <c r="J13" s="779"/>
      <c r="K13" s="779"/>
      <c r="L13" s="748"/>
      <c r="M13" s="748"/>
      <c r="N13" s="779"/>
      <c r="O13" s="779"/>
      <c r="P13" s="748"/>
      <c r="Q13" s="748"/>
      <c r="R13" s="779"/>
      <c r="S13" s="779"/>
      <c r="T13" s="748"/>
      <c r="U13" s="748"/>
      <c r="V13" s="779"/>
      <c r="W13" s="779"/>
      <c r="X13" s="748"/>
      <c r="Y13" s="748"/>
      <c r="Z13" s="779"/>
      <c r="AA13" s="755"/>
    </row>
    <row r="14" spans="1:27" ht="26.25">
      <c r="A14" s="743" t="s">
        <v>26</v>
      </c>
      <c r="B14" s="790" t="s">
        <v>27</v>
      </c>
      <c r="C14" s="748">
        <f t="shared" si="4"/>
        <v>46350</v>
      </c>
      <c r="D14" s="748">
        <f t="shared" si="5"/>
        <v>0</v>
      </c>
      <c r="E14" s="779">
        <f>SUM(D14/C14*100)</f>
        <v>0</v>
      </c>
      <c r="F14" s="779">
        <f t="shared" si="6"/>
        <v>0</v>
      </c>
      <c r="G14" s="779">
        <f t="shared" si="7"/>
        <v>0</v>
      </c>
      <c r="H14" s="748"/>
      <c r="I14" s="748"/>
      <c r="J14" s="779"/>
      <c r="K14" s="779"/>
      <c r="L14" s="748">
        <v>17000</v>
      </c>
      <c r="M14" s="748"/>
      <c r="N14" s="779">
        <f t="shared" si="9"/>
        <v>0</v>
      </c>
      <c r="O14" s="779"/>
      <c r="P14" s="748">
        <v>850</v>
      </c>
      <c r="Q14" s="748"/>
      <c r="R14" s="779">
        <f t="shared" si="10"/>
        <v>0</v>
      </c>
      <c r="S14" s="779"/>
      <c r="T14" s="748"/>
      <c r="U14" s="748"/>
      <c r="V14" s="779"/>
      <c r="W14" s="779"/>
      <c r="X14" s="748">
        <v>28500</v>
      </c>
      <c r="Y14" s="748"/>
      <c r="Z14" s="779">
        <f t="shared" si="12"/>
        <v>0</v>
      </c>
      <c r="AA14" s="755"/>
    </row>
    <row r="15" spans="1:27">
      <c r="A15" s="743" t="s">
        <v>28</v>
      </c>
      <c r="B15" s="790" t="s">
        <v>29</v>
      </c>
      <c r="C15" s="748">
        <f t="shared" si="4"/>
        <v>0</v>
      </c>
      <c r="D15" s="748">
        <f t="shared" si="5"/>
        <v>0</v>
      </c>
      <c r="E15" s="779"/>
      <c r="F15" s="779">
        <f t="shared" si="6"/>
        <v>0</v>
      </c>
      <c r="G15" s="779">
        <f t="shared" si="7"/>
        <v>0</v>
      </c>
      <c r="H15" s="748"/>
      <c r="I15" s="748"/>
      <c r="J15" s="779"/>
      <c r="K15" s="779"/>
      <c r="L15" s="748"/>
      <c r="M15" s="748"/>
      <c r="N15" s="779"/>
      <c r="O15" s="779"/>
      <c r="P15" s="748"/>
      <c r="Q15" s="748"/>
      <c r="R15" s="779"/>
      <c r="S15" s="779"/>
      <c r="T15" s="748"/>
      <c r="U15" s="748"/>
      <c r="V15" s="779"/>
      <c r="W15" s="779"/>
      <c r="X15" s="748"/>
      <c r="Y15" s="748"/>
      <c r="Z15" s="779"/>
      <c r="AA15" s="755"/>
    </row>
    <row r="16" spans="1:27">
      <c r="A16" s="745">
        <v>2</v>
      </c>
      <c r="B16" s="751" t="s">
        <v>30</v>
      </c>
      <c r="C16" s="745">
        <f>SUM(C17:C19)</f>
        <v>40400</v>
      </c>
      <c r="D16" s="747">
        <f>SUM(D17:D19)</f>
        <v>39721.674570000003</v>
      </c>
      <c r="E16" s="747">
        <f t="shared" ref="E16:E19" si="14">SUM(D16/C16*100)</f>
        <v>98.320976658415844</v>
      </c>
      <c r="F16" s="747">
        <f t="shared" si="6"/>
        <v>38471.699999999997</v>
      </c>
      <c r="G16" s="747">
        <f t="shared" si="7"/>
        <v>1249.9745700000058</v>
      </c>
      <c r="H16" s="745"/>
      <c r="I16" s="745"/>
      <c r="J16" s="745"/>
      <c r="K16" s="745"/>
      <c r="L16" s="747">
        <f t="shared" ref="L16:M16" si="15">SUM(L17:L19)</f>
        <v>25000</v>
      </c>
      <c r="M16" s="747">
        <f t="shared" si="15"/>
        <v>22511.53</v>
      </c>
      <c r="N16" s="747">
        <f>SUM(M16/L16*100)</f>
        <v>90.046120000000002</v>
      </c>
      <c r="O16" s="747">
        <v>22511.53</v>
      </c>
      <c r="P16" s="747">
        <f t="shared" ref="P16:S16" si="16">SUM(P17:P19)</f>
        <v>15400</v>
      </c>
      <c r="Q16" s="747">
        <f t="shared" si="16"/>
        <v>17210.14457</v>
      </c>
      <c r="R16" s="747">
        <f t="shared" ref="R16:R19" si="17">SUM(Q16/P16*100)</f>
        <v>111.75418551948053</v>
      </c>
      <c r="S16" s="747">
        <f t="shared" si="16"/>
        <v>15960.169999999998</v>
      </c>
      <c r="T16" s="745"/>
      <c r="U16" s="745"/>
      <c r="V16" s="745"/>
      <c r="W16" s="745"/>
      <c r="X16" s="745"/>
      <c r="Y16" s="745"/>
      <c r="Z16" s="745"/>
      <c r="AA16" s="756"/>
    </row>
    <row r="17" spans="1:27" s="15" customFormat="1" ht="51">
      <c r="A17" s="748" t="s">
        <v>31</v>
      </c>
      <c r="B17" s="791" t="s">
        <v>32</v>
      </c>
      <c r="C17" s="748">
        <f t="shared" ref="C17:D20" si="18">SUM(H17+L17+P17+T17+X17)</f>
        <v>3000</v>
      </c>
      <c r="D17" s="749">
        <f t="shared" si="18"/>
        <v>3157.3473100000001</v>
      </c>
      <c r="E17" s="779">
        <f t="shared" si="14"/>
        <v>105.24491033333334</v>
      </c>
      <c r="F17" s="779">
        <f t="shared" si="6"/>
        <v>2907.37</v>
      </c>
      <c r="G17" s="779">
        <f t="shared" si="7"/>
        <v>249.97731000000022</v>
      </c>
      <c r="H17" s="753"/>
      <c r="I17" s="753"/>
      <c r="J17" s="753"/>
      <c r="K17" s="753"/>
      <c r="L17" s="748"/>
      <c r="M17" s="748"/>
      <c r="N17" s="749"/>
      <c r="O17" s="749"/>
      <c r="P17" s="748">
        <v>3000</v>
      </c>
      <c r="Q17" s="781">
        <v>3157.3473100000001</v>
      </c>
      <c r="R17" s="779">
        <f t="shared" si="17"/>
        <v>105.24491033333334</v>
      </c>
      <c r="S17" s="779">
        <v>2907.37</v>
      </c>
      <c r="T17" s="753"/>
      <c r="U17" s="753"/>
      <c r="V17" s="753"/>
      <c r="W17" s="753"/>
      <c r="X17" s="753"/>
      <c r="Y17" s="753"/>
      <c r="Z17" s="753"/>
      <c r="AA17" s="755"/>
    </row>
    <row r="18" spans="1:27" s="15" customFormat="1" ht="25.5">
      <c r="A18" s="748" t="s">
        <v>33</v>
      </c>
      <c r="B18" s="791" t="s">
        <v>34</v>
      </c>
      <c r="C18" s="748">
        <f t="shared" si="18"/>
        <v>7000</v>
      </c>
      <c r="D18" s="749">
        <f t="shared" si="18"/>
        <v>11867.25014</v>
      </c>
      <c r="E18" s="779">
        <f t="shared" si="14"/>
        <v>169.53214485714284</v>
      </c>
      <c r="F18" s="779">
        <f t="shared" si="6"/>
        <v>11867.25</v>
      </c>
      <c r="G18" s="779">
        <f t="shared" si="7"/>
        <v>1.4000000010128133E-4</v>
      </c>
      <c r="H18" s="753"/>
      <c r="I18" s="753"/>
      <c r="J18" s="753"/>
      <c r="K18" s="753"/>
      <c r="L18" s="748"/>
      <c r="M18" s="748"/>
      <c r="N18" s="749"/>
      <c r="O18" s="749"/>
      <c r="P18" s="748">
        <v>7000</v>
      </c>
      <c r="Q18" s="781">
        <v>11867.25014</v>
      </c>
      <c r="R18" s="779">
        <f t="shared" si="17"/>
        <v>169.53214485714284</v>
      </c>
      <c r="S18" s="779">
        <v>11867.25</v>
      </c>
      <c r="T18" s="753"/>
      <c r="U18" s="753"/>
      <c r="V18" s="753"/>
      <c r="W18" s="753"/>
      <c r="X18" s="753"/>
      <c r="Y18" s="753"/>
      <c r="Z18" s="753"/>
      <c r="AA18" s="755"/>
    </row>
    <row r="19" spans="1:27" s="15" customFormat="1" ht="26.25">
      <c r="A19" s="748" t="s">
        <v>35</v>
      </c>
      <c r="B19" s="790" t="s">
        <v>36</v>
      </c>
      <c r="C19" s="748">
        <f t="shared" si="18"/>
        <v>30400</v>
      </c>
      <c r="D19" s="749">
        <f t="shared" si="18"/>
        <v>24697.077119999998</v>
      </c>
      <c r="E19" s="779">
        <f t="shared" si="14"/>
        <v>81.24038526315789</v>
      </c>
      <c r="F19" s="779">
        <f t="shared" si="6"/>
        <v>23697.079999999998</v>
      </c>
      <c r="G19" s="779">
        <f t="shared" si="7"/>
        <v>999.99712</v>
      </c>
      <c r="H19" s="753"/>
      <c r="I19" s="753"/>
      <c r="J19" s="753"/>
      <c r="K19" s="753"/>
      <c r="L19" s="748">
        <v>25000</v>
      </c>
      <c r="M19" s="781">
        <v>22511.53</v>
      </c>
      <c r="N19" s="779">
        <f>SUM(M19/L19*100)</f>
        <v>90.046120000000002</v>
      </c>
      <c r="O19" s="779">
        <v>22511.53</v>
      </c>
      <c r="P19" s="748">
        <v>5400</v>
      </c>
      <c r="Q19" s="781">
        <v>2185.5471200000002</v>
      </c>
      <c r="R19" s="779">
        <f t="shared" si="17"/>
        <v>40.473094814814822</v>
      </c>
      <c r="S19" s="779">
        <v>1185.55</v>
      </c>
      <c r="T19" s="753"/>
      <c r="U19" s="753"/>
      <c r="V19" s="753"/>
      <c r="W19" s="753"/>
      <c r="X19" s="753"/>
      <c r="Y19" s="753"/>
      <c r="Z19" s="753"/>
      <c r="AA19" s="755"/>
    </row>
    <row r="20" spans="1:27" s="15" customFormat="1" ht="26.25">
      <c r="A20" s="745">
        <v>3</v>
      </c>
      <c r="B20" s="746" t="s">
        <v>37</v>
      </c>
      <c r="C20" s="745">
        <f t="shared" si="18"/>
        <v>500</v>
      </c>
      <c r="D20" s="745">
        <f t="shared" si="18"/>
        <v>1265</v>
      </c>
      <c r="E20" s="747">
        <f>SUM(D20/C20*100)</f>
        <v>252.99999999999997</v>
      </c>
      <c r="F20" s="747">
        <f t="shared" si="6"/>
        <v>1241.2940000000001</v>
      </c>
      <c r="G20" s="747">
        <f t="shared" si="7"/>
        <v>23.705999999999904</v>
      </c>
      <c r="H20" s="745"/>
      <c r="I20" s="745"/>
      <c r="J20" s="745"/>
      <c r="K20" s="745"/>
      <c r="L20" s="745"/>
      <c r="M20" s="745"/>
      <c r="N20" s="745"/>
      <c r="O20" s="745"/>
      <c r="P20" s="745">
        <v>500</v>
      </c>
      <c r="Q20" s="745">
        <v>1265</v>
      </c>
      <c r="R20" s="747">
        <f>SUM(Q20/P20*100)</f>
        <v>252.99999999999997</v>
      </c>
      <c r="S20" s="747">
        <v>1241.2940000000001</v>
      </c>
      <c r="T20" s="744"/>
      <c r="U20" s="744"/>
      <c r="V20" s="744"/>
      <c r="W20" s="744"/>
      <c r="X20" s="744"/>
      <c r="Y20" s="744"/>
      <c r="Z20" s="744"/>
      <c r="AA20" s="756"/>
    </row>
    <row r="21" spans="1:27" s="15" customFormat="1" ht="51.75">
      <c r="A21" s="753"/>
      <c r="B21" s="789" t="s">
        <v>38</v>
      </c>
      <c r="C21" s="748">
        <v>500</v>
      </c>
      <c r="D21" s="749">
        <f>SUM(I21+M21+Q21+U21+Y21)</f>
        <v>1265</v>
      </c>
      <c r="E21" s="749">
        <f>SUM(D21/C21*100)</f>
        <v>252.99999999999997</v>
      </c>
      <c r="F21" s="779">
        <f>SUM(K21+O21+S21+W21+AA21)</f>
        <v>1241.2909999999999</v>
      </c>
      <c r="G21" s="779">
        <f t="shared" si="7"/>
        <v>23.70900000000006</v>
      </c>
      <c r="H21" s="748"/>
      <c r="I21" s="748"/>
      <c r="J21" s="748"/>
      <c r="K21" s="748"/>
      <c r="L21" s="748"/>
      <c r="M21" s="748"/>
      <c r="N21" s="748"/>
      <c r="O21" s="748"/>
      <c r="P21" s="748">
        <v>500</v>
      </c>
      <c r="Q21" s="748">
        <v>1265</v>
      </c>
      <c r="R21" s="749">
        <f>SUM(Q21/P21*100)</f>
        <v>252.99999999999997</v>
      </c>
      <c r="S21" s="749">
        <v>1241.2909999999999</v>
      </c>
      <c r="T21" s="748"/>
      <c r="U21" s="748"/>
      <c r="V21" s="748"/>
      <c r="W21" s="748"/>
      <c r="X21" s="748"/>
      <c r="Y21" s="748"/>
      <c r="Z21" s="748"/>
      <c r="AA21" s="755"/>
    </row>
    <row r="22" spans="1:27" ht="38.25">
      <c r="A22" s="745">
        <v>4</v>
      </c>
      <c r="B22" s="757" t="s">
        <v>39</v>
      </c>
      <c r="C22" s="745">
        <f>SUM(C23:C34)</f>
        <v>284921.94</v>
      </c>
      <c r="D22" s="745">
        <f>SUM(D23:D34)</f>
        <v>253334.82</v>
      </c>
      <c r="E22" s="747">
        <f>SUM(D22/C22*100)</f>
        <v>88.913763538181726</v>
      </c>
      <c r="F22" s="747">
        <f t="shared" ref="F22:F86" si="19">SUM(K22+O22+S22+W22+AA22)</f>
        <v>253334.87</v>
      </c>
      <c r="G22" s="747">
        <f t="shared" si="7"/>
        <v>-4.9999999988358468E-2</v>
      </c>
      <c r="H22" s="745">
        <f t="shared" ref="H22:I22" si="20">SUM(H23:H34)</f>
        <v>36075</v>
      </c>
      <c r="I22" s="745">
        <f t="shared" si="20"/>
        <v>24168.27</v>
      </c>
      <c r="J22" s="747">
        <f>SUM(I22/H22*100)</f>
        <v>66.994511434511438</v>
      </c>
      <c r="K22" s="747">
        <f>SUM(K23:K34)</f>
        <v>24168.32</v>
      </c>
      <c r="L22" s="758">
        <f>SUM(L23:L34)</f>
        <v>173959.6</v>
      </c>
      <c r="M22" s="745">
        <f t="shared" ref="M22" si="21">SUM(M23:M34)</f>
        <v>160558.37</v>
      </c>
      <c r="N22" s="747">
        <f>SUM(M22/L22*100)</f>
        <v>92.296355015762273</v>
      </c>
      <c r="O22" s="747">
        <f>SUM(O23:O34)</f>
        <v>160558.37</v>
      </c>
      <c r="P22" s="745">
        <f t="shared" ref="P22:Q22" si="22">SUM(P23:P34)</f>
        <v>17881.18</v>
      </c>
      <c r="Q22" s="745">
        <f t="shared" si="22"/>
        <v>11691.179999999998</v>
      </c>
      <c r="R22" s="747">
        <f>SUM(Q22/P22*100)</f>
        <v>65.382597792763107</v>
      </c>
      <c r="S22" s="747">
        <f>SUM(S23:S34)</f>
        <v>11691.179999999998</v>
      </c>
      <c r="T22" s="745">
        <f>SUM(T23:T34)</f>
        <v>4300</v>
      </c>
      <c r="U22" s="745"/>
      <c r="V22" s="747">
        <f>SUM(U22/T22*100)</f>
        <v>0</v>
      </c>
      <c r="W22" s="747">
        <f>SUM(W23:W34)</f>
        <v>0</v>
      </c>
      <c r="X22" s="745">
        <f t="shared" ref="X22:Y22" si="23">SUM(X23:X34)</f>
        <v>52706.16</v>
      </c>
      <c r="Y22" s="745">
        <f t="shared" si="23"/>
        <v>56917</v>
      </c>
      <c r="Z22" s="754">
        <f>SUM(Y22/X22*100)</f>
        <v>107.98927487792697</v>
      </c>
      <c r="AA22" s="747">
        <f>SUM(AA23:AA34)</f>
        <v>56917</v>
      </c>
    </row>
    <row r="23" spans="1:27">
      <c r="A23" s="788" t="s">
        <v>40</v>
      </c>
      <c r="B23" s="792" t="s">
        <v>41</v>
      </c>
      <c r="C23" s="748">
        <f t="shared" ref="C23:C34" si="24">SUM(H23+L23+P23+T23+X23)</f>
        <v>30624</v>
      </c>
      <c r="D23" s="749">
        <f t="shared" ref="D23:D34" si="25">SUM(I23+M23+Q23+U23+Y23)</f>
        <v>22534.7</v>
      </c>
      <c r="E23" s="779">
        <f t="shared" ref="E23:E87" si="26">SUM(D23/C23*100)</f>
        <v>73.58509665621736</v>
      </c>
      <c r="F23" s="779">
        <f t="shared" si="19"/>
        <v>22534.7</v>
      </c>
      <c r="G23" s="779">
        <f t="shared" si="7"/>
        <v>0</v>
      </c>
      <c r="H23" s="764">
        <f>SUM([1]сх!D58)</f>
        <v>1100</v>
      </c>
      <c r="I23" s="748">
        <v>1971.12</v>
      </c>
      <c r="J23" s="779">
        <f t="shared" ref="J23:J33" si="27">SUM(I23/H23*100)</f>
        <v>179.19272727272727</v>
      </c>
      <c r="K23" s="779">
        <v>1971.12</v>
      </c>
      <c r="L23" s="764">
        <f>SUM([1]сх!E58)</f>
        <v>12980</v>
      </c>
      <c r="M23" s="748">
        <v>12252.67</v>
      </c>
      <c r="N23" s="779">
        <f t="shared" ref="N23:N81" si="28">SUM(M23/L23*100)</f>
        <v>94.396533127889057</v>
      </c>
      <c r="O23" s="779">
        <v>12252.67</v>
      </c>
      <c r="P23" s="764">
        <f>SUM([1]сх!F58)</f>
        <v>7050</v>
      </c>
      <c r="Q23" s="748">
        <v>3570.91</v>
      </c>
      <c r="R23" s="779">
        <f t="shared" ref="R23:R87" si="29">SUM(Q23/P23*100)</f>
        <v>50.651205673758859</v>
      </c>
      <c r="S23" s="779">
        <v>3570.91</v>
      </c>
      <c r="T23" s="748"/>
      <c r="U23" s="748"/>
      <c r="V23" s="779" t="e">
        <f t="shared" ref="V23:V76" si="30">SUM(U23/T23*100)</f>
        <v>#DIV/0!</v>
      </c>
      <c r="W23" s="779"/>
      <c r="X23" s="748">
        <v>9494</v>
      </c>
      <c r="Y23" s="748">
        <v>4740</v>
      </c>
      <c r="Z23" s="779">
        <f t="shared" ref="Z23:Z74" si="31">SUM(Y23/X23*100)</f>
        <v>49.926269222666946</v>
      </c>
      <c r="AA23" s="755">
        <v>4740</v>
      </c>
    </row>
    <row r="24" spans="1:27">
      <c r="A24" s="743" t="s">
        <v>42</v>
      </c>
      <c r="B24" s="783" t="s">
        <v>43</v>
      </c>
      <c r="C24" s="748">
        <f t="shared" si="24"/>
        <v>8655.5</v>
      </c>
      <c r="D24" s="749">
        <f t="shared" si="25"/>
        <v>12370.119999999999</v>
      </c>
      <c r="E24" s="779">
        <f t="shared" si="26"/>
        <v>142.91629599676506</v>
      </c>
      <c r="F24" s="779">
        <f t="shared" si="19"/>
        <v>12370.119999999999</v>
      </c>
      <c r="G24" s="779">
        <f t="shared" si="7"/>
        <v>0</v>
      </c>
      <c r="H24" s="764">
        <f>SUM([1]сх!D78)</f>
        <v>1100</v>
      </c>
      <c r="I24" s="748"/>
      <c r="J24" s="779">
        <f t="shared" si="27"/>
        <v>0</v>
      </c>
      <c r="K24" s="779"/>
      <c r="L24" s="764">
        <f>SUM([1]сх!E78)</f>
        <v>2584.1999999999998</v>
      </c>
      <c r="M24" s="748">
        <v>7368.25</v>
      </c>
      <c r="N24" s="779">
        <f t="shared" si="28"/>
        <v>285.12692516059133</v>
      </c>
      <c r="O24" s="779">
        <v>7368.25</v>
      </c>
      <c r="P24" s="764">
        <f>SUM([1]сх!F78)</f>
        <v>2050</v>
      </c>
      <c r="Q24" s="748">
        <v>5001.87</v>
      </c>
      <c r="R24" s="779">
        <f t="shared" si="29"/>
        <v>243.99365853658534</v>
      </c>
      <c r="S24" s="779">
        <v>5001.87</v>
      </c>
      <c r="T24" s="748">
        <v>100</v>
      </c>
      <c r="U24" s="748"/>
      <c r="V24" s="779">
        <f t="shared" si="30"/>
        <v>0</v>
      </c>
      <c r="W24" s="779"/>
      <c r="X24" s="748">
        <v>2821.3</v>
      </c>
      <c r="Y24" s="748"/>
      <c r="Z24" s="779">
        <f t="shared" si="31"/>
        <v>0</v>
      </c>
      <c r="AA24" s="755"/>
    </row>
    <row r="25" spans="1:27" ht="25.5">
      <c r="A25" s="743" t="s">
        <v>44</v>
      </c>
      <c r="B25" s="783" t="s">
        <v>45</v>
      </c>
      <c r="C25" s="748">
        <f t="shared" si="24"/>
        <v>161426.85999999999</v>
      </c>
      <c r="D25" s="749">
        <f t="shared" si="25"/>
        <v>154016.5</v>
      </c>
      <c r="E25" s="779">
        <f t="shared" si="26"/>
        <v>95.409462836606011</v>
      </c>
      <c r="F25" s="779">
        <f t="shared" si="19"/>
        <v>154016.5</v>
      </c>
      <c r="G25" s="779">
        <f t="shared" si="7"/>
        <v>0</v>
      </c>
      <c r="H25" s="764">
        <f>SUM([1]сх!D99)</f>
        <v>17200</v>
      </c>
      <c r="I25" s="748"/>
      <c r="J25" s="779">
        <f t="shared" si="27"/>
        <v>0</v>
      </c>
      <c r="K25" s="779"/>
      <c r="L25" s="764">
        <f>SUM([1]сх!E99)</f>
        <v>100210</v>
      </c>
      <c r="M25" s="748">
        <v>116531.5</v>
      </c>
      <c r="N25" s="779">
        <f t="shared" si="28"/>
        <v>116.28729667697834</v>
      </c>
      <c r="O25" s="779">
        <v>116531.5</v>
      </c>
      <c r="P25" s="764">
        <f>SUM([1]сх!F99)</f>
        <v>2376</v>
      </c>
      <c r="Q25" s="748">
        <v>76</v>
      </c>
      <c r="R25" s="779">
        <f t="shared" si="29"/>
        <v>3.1986531986531985</v>
      </c>
      <c r="S25" s="779">
        <v>76</v>
      </c>
      <c r="T25" s="748">
        <v>1850</v>
      </c>
      <c r="U25" s="748"/>
      <c r="V25" s="779">
        <f t="shared" si="30"/>
        <v>0</v>
      </c>
      <c r="W25" s="779"/>
      <c r="X25" s="748">
        <v>39790.86</v>
      </c>
      <c r="Y25" s="748">
        <v>37409</v>
      </c>
      <c r="Z25" s="779">
        <f t="shared" si="31"/>
        <v>94.014052473356941</v>
      </c>
      <c r="AA25" s="755">
        <v>37409</v>
      </c>
    </row>
    <row r="26" spans="1:27" ht="25.5">
      <c r="A26" s="743" t="s">
        <v>46</v>
      </c>
      <c r="B26" s="783" t="s">
        <v>47</v>
      </c>
      <c r="C26" s="748">
        <f t="shared" si="24"/>
        <v>0</v>
      </c>
      <c r="D26" s="749">
        <f t="shared" si="25"/>
        <v>0</v>
      </c>
      <c r="E26" s="779"/>
      <c r="F26" s="779">
        <f t="shared" si="19"/>
        <v>0</v>
      </c>
      <c r="G26" s="779">
        <f t="shared" si="7"/>
        <v>0</v>
      </c>
      <c r="H26" s="748"/>
      <c r="I26" s="748"/>
      <c r="J26" s="779"/>
      <c r="K26" s="779"/>
      <c r="L26" s="748"/>
      <c r="M26" s="748"/>
      <c r="N26" s="779"/>
      <c r="O26" s="779"/>
      <c r="P26" s="748"/>
      <c r="Q26" s="748"/>
      <c r="R26" s="779"/>
      <c r="S26" s="779"/>
      <c r="T26" s="748"/>
      <c r="U26" s="748"/>
      <c r="V26" s="779"/>
      <c r="W26" s="779"/>
      <c r="X26" s="748"/>
      <c r="Y26" s="748"/>
      <c r="Z26" s="779"/>
      <c r="AA26" s="755"/>
    </row>
    <row r="27" spans="1:27">
      <c r="A27" s="743" t="s">
        <v>48</v>
      </c>
      <c r="B27" s="783" t="s">
        <v>49</v>
      </c>
      <c r="C27" s="748">
        <f t="shared" si="24"/>
        <v>2905</v>
      </c>
      <c r="D27" s="749">
        <f t="shared" si="25"/>
        <v>1155</v>
      </c>
      <c r="E27" s="779">
        <f t="shared" si="26"/>
        <v>39.75903614457831</v>
      </c>
      <c r="F27" s="779">
        <f t="shared" si="19"/>
        <v>1155</v>
      </c>
      <c r="G27" s="779">
        <f t="shared" si="7"/>
        <v>0</v>
      </c>
      <c r="H27" s="764">
        <f>SUM([1]сх!D112)</f>
        <v>50</v>
      </c>
      <c r="I27" s="748"/>
      <c r="J27" s="779">
        <f t="shared" si="27"/>
        <v>0</v>
      </c>
      <c r="K27" s="779"/>
      <c r="L27" s="764">
        <f>SUM([1]сх!E112)</f>
        <v>2555</v>
      </c>
      <c r="M27" s="748">
        <v>855</v>
      </c>
      <c r="N27" s="779">
        <f t="shared" si="28"/>
        <v>33.463796477495109</v>
      </c>
      <c r="O27" s="779">
        <v>855</v>
      </c>
      <c r="P27" s="748">
        <v>300</v>
      </c>
      <c r="Q27" s="748">
        <v>300</v>
      </c>
      <c r="R27" s="779">
        <f t="shared" si="29"/>
        <v>100</v>
      </c>
      <c r="S27" s="779">
        <v>300</v>
      </c>
      <c r="T27" s="748"/>
      <c r="U27" s="748"/>
      <c r="V27" s="779"/>
      <c r="W27" s="779"/>
      <c r="X27" s="748"/>
      <c r="Y27" s="748"/>
      <c r="Z27" s="779"/>
      <c r="AA27" s="755"/>
    </row>
    <row r="28" spans="1:27">
      <c r="A28" s="743" t="s">
        <v>50</v>
      </c>
      <c r="B28" s="783" t="s">
        <v>51</v>
      </c>
      <c r="C28" s="748">
        <f t="shared" si="24"/>
        <v>20800</v>
      </c>
      <c r="D28" s="749">
        <f t="shared" si="25"/>
        <v>38552.629999999997</v>
      </c>
      <c r="E28" s="779">
        <f t="shared" si="26"/>
        <v>185.34918269230769</v>
      </c>
      <c r="F28" s="779">
        <f t="shared" si="19"/>
        <v>38552.68</v>
      </c>
      <c r="G28" s="779">
        <f t="shared" si="7"/>
        <v>-5.0000000002910383E-2</v>
      </c>
      <c r="H28" s="764">
        <f>SUM([1]сх!D121)</f>
        <v>9600</v>
      </c>
      <c r="I28" s="748">
        <v>14785.15</v>
      </c>
      <c r="J28" s="779">
        <f t="shared" si="27"/>
        <v>154.01197916666666</v>
      </c>
      <c r="K28" s="779">
        <v>14785.2</v>
      </c>
      <c r="L28" s="764">
        <f>SUM([1]сх!E121)</f>
        <v>11200</v>
      </c>
      <c r="M28" s="748">
        <v>10274.48</v>
      </c>
      <c r="N28" s="779">
        <f t="shared" si="28"/>
        <v>91.736428571428561</v>
      </c>
      <c r="O28" s="779">
        <v>10274.48</v>
      </c>
      <c r="P28" s="748"/>
      <c r="Q28" s="748"/>
      <c r="R28" s="779"/>
      <c r="S28" s="779"/>
      <c r="T28" s="748"/>
      <c r="U28" s="748"/>
      <c r="V28" s="779"/>
      <c r="W28" s="779"/>
      <c r="X28" s="748"/>
      <c r="Y28" s="748">
        <v>13493</v>
      </c>
      <c r="Z28" s="779"/>
      <c r="AA28" s="755">
        <v>13493</v>
      </c>
    </row>
    <row r="29" spans="1:27" ht="25.5">
      <c r="A29" s="743" t="s">
        <v>52</v>
      </c>
      <c r="B29" s="783" t="s">
        <v>53</v>
      </c>
      <c r="C29" s="748">
        <f t="shared" si="24"/>
        <v>2000</v>
      </c>
      <c r="D29" s="749">
        <f t="shared" si="25"/>
        <v>3382</v>
      </c>
      <c r="E29" s="779">
        <f t="shared" si="26"/>
        <v>169.1</v>
      </c>
      <c r="F29" s="779">
        <f t="shared" si="19"/>
        <v>3382</v>
      </c>
      <c r="G29" s="779">
        <f t="shared" si="7"/>
        <v>0</v>
      </c>
      <c r="H29" s="764">
        <f>SUM([1]сх!D123)</f>
        <v>900</v>
      </c>
      <c r="I29" s="748"/>
      <c r="J29" s="779">
        <f t="shared" si="27"/>
        <v>0</v>
      </c>
      <c r="K29" s="779"/>
      <c r="L29" s="748">
        <v>1100</v>
      </c>
      <c r="M29" s="748">
        <v>3382</v>
      </c>
      <c r="N29" s="779">
        <f t="shared" si="28"/>
        <v>307.4545454545455</v>
      </c>
      <c r="O29" s="779">
        <v>3382</v>
      </c>
      <c r="P29" s="748"/>
      <c r="Q29" s="748"/>
      <c r="R29" s="779"/>
      <c r="S29" s="779"/>
      <c r="T29" s="748"/>
      <c r="U29" s="748"/>
      <c r="V29" s="779"/>
      <c r="W29" s="779"/>
      <c r="X29" s="748"/>
      <c r="Y29" s="748"/>
      <c r="Z29" s="779"/>
      <c r="AA29" s="755"/>
    </row>
    <row r="30" spans="1:27">
      <c r="A30" s="743" t="s">
        <v>54</v>
      </c>
      <c r="B30" s="783" t="s">
        <v>55</v>
      </c>
      <c r="C30" s="748">
        <f t="shared" si="24"/>
        <v>150</v>
      </c>
      <c r="D30" s="749">
        <f t="shared" si="25"/>
        <v>0</v>
      </c>
      <c r="E30" s="779">
        <f t="shared" si="26"/>
        <v>0</v>
      </c>
      <c r="F30" s="779">
        <f t="shared" si="19"/>
        <v>0</v>
      </c>
      <c r="G30" s="779">
        <f t="shared" si="7"/>
        <v>0</v>
      </c>
      <c r="H30" s="764"/>
      <c r="I30" s="748"/>
      <c r="J30" s="779"/>
      <c r="K30" s="779"/>
      <c r="L30" s="748">
        <v>150</v>
      </c>
      <c r="M30" s="748"/>
      <c r="N30" s="779">
        <f t="shared" si="28"/>
        <v>0</v>
      </c>
      <c r="O30" s="779"/>
      <c r="P30" s="748"/>
      <c r="Q30" s="748"/>
      <c r="R30" s="779"/>
      <c r="S30" s="779"/>
      <c r="T30" s="748"/>
      <c r="U30" s="748"/>
      <c r="V30" s="779"/>
      <c r="W30" s="779"/>
      <c r="X30" s="748"/>
      <c r="Y30" s="748"/>
      <c r="Z30" s="779"/>
      <c r="AA30" s="755"/>
    </row>
    <row r="31" spans="1:27" ht="25.5">
      <c r="A31" s="743" t="s">
        <v>56</v>
      </c>
      <c r="B31" s="783" t="s">
        <v>57</v>
      </c>
      <c r="C31" s="748">
        <f t="shared" si="24"/>
        <v>37225</v>
      </c>
      <c r="D31" s="749">
        <f t="shared" si="25"/>
        <v>9775</v>
      </c>
      <c r="E31" s="779">
        <f t="shared" si="26"/>
        <v>26.259234385493617</v>
      </c>
      <c r="F31" s="779">
        <f t="shared" si="19"/>
        <v>9775</v>
      </c>
      <c r="G31" s="779">
        <f t="shared" si="7"/>
        <v>0</v>
      </c>
      <c r="H31" s="764">
        <f>SUM([1]сх!D129)</f>
        <v>4425</v>
      </c>
      <c r="I31" s="748">
        <v>7412</v>
      </c>
      <c r="J31" s="779">
        <f t="shared" si="27"/>
        <v>167.50282485875707</v>
      </c>
      <c r="K31" s="779">
        <v>7412</v>
      </c>
      <c r="L31" s="764">
        <f>SUM([1]сх!E129)</f>
        <v>31800</v>
      </c>
      <c r="M31" s="748">
        <v>1088</v>
      </c>
      <c r="N31" s="779">
        <f t="shared" si="28"/>
        <v>3.4213836477987418</v>
      </c>
      <c r="O31" s="779">
        <v>1088</v>
      </c>
      <c r="P31" s="748">
        <v>500</v>
      </c>
      <c r="Q31" s="748"/>
      <c r="R31" s="779">
        <f t="shared" si="29"/>
        <v>0</v>
      </c>
      <c r="S31" s="779"/>
      <c r="T31" s="748">
        <v>500</v>
      </c>
      <c r="U31" s="748"/>
      <c r="V31" s="779">
        <f t="shared" si="30"/>
        <v>0</v>
      </c>
      <c r="W31" s="779"/>
      <c r="X31" s="748"/>
      <c r="Y31" s="748">
        <v>1275</v>
      </c>
      <c r="Z31" s="779"/>
      <c r="AA31" s="755">
        <v>1275</v>
      </c>
    </row>
    <row r="32" spans="1:27" ht="51">
      <c r="A32" s="743" t="s">
        <v>58</v>
      </c>
      <c r="B32" s="783" t="s">
        <v>59</v>
      </c>
      <c r="C32" s="748">
        <f t="shared" si="24"/>
        <v>4700</v>
      </c>
      <c r="D32" s="749">
        <f t="shared" si="25"/>
        <v>0</v>
      </c>
      <c r="E32" s="779">
        <f t="shared" si="26"/>
        <v>0</v>
      </c>
      <c r="F32" s="779">
        <f t="shared" si="19"/>
        <v>0</v>
      </c>
      <c r="G32" s="779">
        <f t="shared" si="7"/>
        <v>0</v>
      </c>
      <c r="H32" s="748">
        <v>200</v>
      </c>
      <c r="I32" s="748"/>
      <c r="J32" s="779">
        <f t="shared" si="27"/>
        <v>0</v>
      </c>
      <c r="K32" s="779"/>
      <c r="L32" s="764">
        <f>SUM([1]сх!E133)</f>
        <v>1700</v>
      </c>
      <c r="M32" s="748"/>
      <c r="N32" s="779">
        <f t="shared" si="28"/>
        <v>0</v>
      </c>
      <c r="O32" s="779"/>
      <c r="P32" s="748">
        <v>1500</v>
      </c>
      <c r="Q32" s="748"/>
      <c r="R32" s="779">
        <f t="shared" si="29"/>
        <v>0</v>
      </c>
      <c r="S32" s="779"/>
      <c r="T32" s="748">
        <v>1100</v>
      </c>
      <c r="U32" s="748"/>
      <c r="V32" s="779">
        <f t="shared" si="30"/>
        <v>0</v>
      </c>
      <c r="W32" s="779"/>
      <c r="X32" s="748">
        <v>200</v>
      </c>
      <c r="Y32" s="748"/>
      <c r="Z32" s="779">
        <f t="shared" si="31"/>
        <v>0</v>
      </c>
      <c r="AA32" s="755"/>
    </row>
    <row r="33" spans="1:27" ht="25.5">
      <c r="A33" s="743" t="s">
        <v>60</v>
      </c>
      <c r="B33" s="782" t="s">
        <v>61</v>
      </c>
      <c r="C33" s="748">
        <f t="shared" si="24"/>
        <v>8255.18</v>
      </c>
      <c r="D33" s="749">
        <f t="shared" si="25"/>
        <v>0</v>
      </c>
      <c r="E33" s="779">
        <f t="shared" si="26"/>
        <v>0</v>
      </c>
      <c r="F33" s="779">
        <f t="shared" si="19"/>
        <v>0</v>
      </c>
      <c r="G33" s="779">
        <f t="shared" si="7"/>
        <v>0</v>
      </c>
      <c r="H33" s="764">
        <f>SUM([1]сх!D140)</f>
        <v>1500</v>
      </c>
      <c r="I33" s="748"/>
      <c r="J33" s="779">
        <f t="shared" si="27"/>
        <v>0</v>
      </c>
      <c r="K33" s="779"/>
      <c r="L33" s="764">
        <f>SUM([1]сх!E140)</f>
        <v>1500</v>
      </c>
      <c r="M33" s="748"/>
      <c r="N33" s="779">
        <f t="shared" si="28"/>
        <v>0</v>
      </c>
      <c r="O33" s="779"/>
      <c r="P33" s="748">
        <v>4105.18</v>
      </c>
      <c r="Q33" s="748"/>
      <c r="R33" s="779">
        <f t="shared" si="29"/>
        <v>0</v>
      </c>
      <c r="S33" s="779"/>
      <c r="T33" s="748">
        <v>750</v>
      </c>
      <c r="U33" s="748"/>
      <c r="V33" s="779">
        <f t="shared" si="30"/>
        <v>0</v>
      </c>
      <c r="W33" s="779"/>
      <c r="X33" s="748">
        <v>400</v>
      </c>
      <c r="Y33" s="748"/>
      <c r="Z33" s="779">
        <f t="shared" si="31"/>
        <v>0</v>
      </c>
      <c r="AA33" s="755"/>
    </row>
    <row r="34" spans="1:27">
      <c r="A34" s="743" t="s">
        <v>62</v>
      </c>
      <c r="B34" s="783" t="s">
        <v>63</v>
      </c>
      <c r="C34" s="748">
        <f t="shared" si="24"/>
        <v>8180.4</v>
      </c>
      <c r="D34" s="749">
        <f t="shared" si="25"/>
        <v>11548.869999999999</v>
      </c>
      <c r="E34" s="779">
        <f t="shared" si="26"/>
        <v>141.17732629211287</v>
      </c>
      <c r="F34" s="779">
        <f t="shared" si="19"/>
        <v>11548.869999999999</v>
      </c>
      <c r="G34" s="779">
        <f t="shared" si="7"/>
        <v>0</v>
      </c>
      <c r="H34" s="748"/>
      <c r="I34" s="748"/>
      <c r="J34" s="779"/>
      <c r="K34" s="779"/>
      <c r="L34" s="748">
        <v>8180.4</v>
      </c>
      <c r="M34" s="748">
        <v>8806.4699999999993</v>
      </c>
      <c r="N34" s="779">
        <f t="shared" si="28"/>
        <v>107.65329323749448</v>
      </c>
      <c r="O34" s="779">
        <v>8806.4699999999993</v>
      </c>
      <c r="P34" s="748"/>
      <c r="Q34" s="748">
        <v>2742.4</v>
      </c>
      <c r="R34" s="779"/>
      <c r="S34" s="779">
        <v>2742.4</v>
      </c>
      <c r="T34" s="748"/>
      <c r="U34" s="748"/>
      <c r="V34" s="779"/>
      <c r="W34" s="779"/>
      <c r="X34" s="748"/>
      <c r="Y34" s="748"/>
      <c r="Z34" s="779"/>
      <c r="AA34" s="755"/>
    </row>
    <row r="35" spans="1:27" ht="38.25">
      <c r="A35" s="777">
        <v>5</v>
      </c>
      <c r="B35" s="759" t="s">
        <v>64</v>
      </c>
      <c r="C35" s="745">
        <f t="shared" ref="C35:D35" si="32">SUM(C36:C40)</f>
        <v>3255.4</v>
      </c>
      <c r="D35" s="745">
        <f t="shared" si="32"/>
        <v>5968.33</v>
      </c>
      <c r="E35" s="747">
        <f t="shared" si="26"/>
        <v>183.33630275849359</v>
      </c>
      <c r="F35" s="747">
        <f t="shared" si="19"/>
        <v>5968.33</v>
      </c>
      <c r="G35" s="747">
        <f t="shared" si="7"/>
        <v>0</v>
      </c>
      <c r="H35" s="745"/>
      <c r="I35" s="745"/>
      <c r="J35" s="747"/>
      <c r="K35" s="747"/>
      <c r="L35" s="745"/>
      <c r="M35" s="745"/>
      <c r="N35" s="747"/>
      <c r="O35" s="747"/>
      <c r="P35" s="745">
        <f>SUM(P36:P40)</f>
        <v>3255.4</v>
      </c>
      <c r="Q35" s="745">
        <f>SUM(Q36:Q40)</f>
        <v>3355.13</v>
      </c>
      <c r="R35" s="747">
        <f t="shared" si="29"/>
        <v>103.06352521963507</v>
      </c>
      <c r="S35" s="745">
        <f>SUM(S36:S40)</f>
        <v>3355.13</v>
      </c>
      <c r="T35" s="745"/>
      <c r="U35" s="745">
        <f>SUM(U36:U40)</f>
        <v>2613.1999999999998</v>
      </c>
      <c r="V35" s="747"/>
      <c r="W35" s="745">
        <f>SUM(W36:W40)</f>
        <v>2613.1999999999998</v>
      </c>
      <c r="X35" s="744"/>
      <c r="Y35" s="744"/>
      <c r="Z35" s="747"/>
      <c r="AA35" s="756"/>
    </row>
    <row r="36" spans="1:27">
      <c r="A36" s="748" t="s">
        <v>10</v>
      </c>
      <c r="B36" s="793" t="s">
        <v>65</v>
      </c>
      <c r="C36" s="748">
        <f t="shared" ref="C36:D40" si="33">SUM(H36+L36+P36+T36+X36)</f>
        <v>2605.4</v>
      </c>
      <c r="D36" s="749">
        <f t="shared" si="33"/>
        <v>5318.33</v>
      </c>
      <c r="E36" s="779">
        <f t="shared" si="26"/>
        <v>204.12719735933061</v>
      </c>
      <c r="F36" s="779">
        <f t="shared" si="19"/>
        <v>5318.33</v>
      </c>
      <c r="G36" s="779">
        <f t="shared" si="7"/>
        <v>0</v>
      </c>
      <c r="H36" s="748"/>
      <c r="I36" s="748"/>
      <c r="J36" s="779"/>
      <c r="K36" s="779"/>
      <c r="L36" s="748"/>
      <c r="M36" s="748"/>
      <c r="N36" s="779"/>
      <c r="O36" s="779"/>
      <c r="P36" s="748">
        <v>2605.4</v>
      </c>
      <c r="Q36" s="748">
        <v>2705.13</v>
      </c>
      <c r="R36" s="779">
        <f t="shared" si="29"/>
        <v>103.827819144853</v>
      </c>
      <c r="S36" s="748">
        <v>2705.13</v>
      </c>
      <c r="T36" s="748"/>
      <c r="U36" s="748">
        <v>2613.1999999999998</v>
      </c>
      <c r="V36" s="779"/>
      <c r="W36" s="748">
        <v>2613.1999999999998</v>
      </c>
      <c r="X36" s="748"/>
      <c r="Y36" s="748"/>
      <c r="Z36" s="779"/>
      <c r="AA36" s="755"/>
    </row>
    <row r="37" spans="1:27" ht="38.25">
      <c r="A37" s="748" t="s">
        <v>66</v>
      </c>
      <c r="B37" s="794" t="s">
        <v>67</v>
      </c>
      <c r="C37" s="748">
        <f t="shared" si="33"/>
        <v>220</v>
      </c>
      <c r="D37" s="749">
        <f t="shared" si="33"/>
        <v>216.33</v>
      </c>
      <c r="E37" s="779">
        <f t="shared" si="26"/>
        <v>98.331818181818193</v>
      </c>
      <c r="F37" s="779">
        <f t="shared" si="19"/>
        <v>216.33</v>
      </c>
      <c r="G37" s="779">
        <f t="shared" si="7"/>
        <v>0</v>
      </c>
      <c r="H37" s="748"/>
      <c r="I37" s="748"/>
      <c r="J37" s="779"/>
      <c r="K37" s="779"/>
      <c r="L37" s="748"/>
      <c r="M37" s="748"/>
      <c r="N37" s="779"/>
      <c r="O37" s="779"/>
      <c r="P37" s="748">
        <v>220</v>
      </c>
      <c r="Q37" s="748">
        <v>216.33</v>
      </c>
      <c r="R37" s="779">
        <f t="shared" si="29"/>
        <v>98.331818181818193</v>
      </c>
      <c r="S37" s="748">
        <v>216.33</v>
      </c>
      <c r="T37" s="748"/>
      <c r="U37" s="748"/>
      <c r="V37" s="779"/>
      <c r="W37" s="779"/>
      <c r="X37" s="748"/>
      <c r="Y37" s="748"/>
      <c r="Z37" s="779"/>
      <c r="AA37" s="755"/>
    </row>
    <row r="38" spans="1:27">
      <c r="A38" s="748" t="s">
        <v>68</v>
      </c>
      <c r="B38" s="794" t="s">
        <v>69</v>
      </c>
      <c r="C38" s="748">
        <f t="shared" si="33"/>
        <v>280</v>
      </c>
      <c r="D38" s="749">
        <f t="shared" si="33"/>
        <v>273.17</v>
      </c>
      <c r="E38" s="779">
        <f t="shared" si="26"/>
        <v>97.560714285714283</v>
      </c>
      <c r="F38" s="779">
        <f t="shared" si="19"/>
        <v>273.17</v>
      </c>
      <c r="G38" s="779">
        <f t="shared" si="7"/>
        <v>0</v>
      </c>
      <c r="H38" s="748"/>
      <c r="I38" s="748"/>
      <c r="J38" s="779"/>
      <c r="K38" s="779"/>
      <c r="L38" s="748"/>
      <c r="M38" s="748"/>
      <c r="N38" s="779"/>
      <c r="O38" s="779"/>
      <c r="P38" s="748">
        <v>280</v>
      </c>
      <c r="Q38" s="748">
        <v>273.17</v>
      </c>
      <c r="R38" s="779">
        <f t="shared" si="29"/>
        <v>97.560714285714283</v>
      </c>
      <c r="S38" s="748">
        <v>273.17</v>
      </c>
      <c r="T38" s="748"/>
      <c r="U38" s="748"/>
      <c r="V38" s="779"/>
      <c r="W38" s="779"/>
      <c r="X38" s="748"/>
      <c r="Y38" s="748"/>
      <c r="Z38" s="779"/>
      <c r="AA38" s="755"/>
    </row>
    <row r="39" spans="1:27" ht="25.5">
      <c r="A39" s="748" t="s">
        <v>70</v>
      </c>
      <c r="B39" s="794" t="s">
        <v>71</v>
      </c>
      <c r="C39" s="748">
        <f t="shared" si="33"/>
        <v>100</v>
      </c>
      <c r="D39" s="749">
        <f t="shared" si="33"/>
        <v>0</v>
      </c>
      <c r="E39" s="779">
        <f t="shared" si="26"/>
        <v>0</v>
      </c>
      <c r="F39" s="779">
        <f t="shared" si="19"/>
        <v>0</v>
      </c>
      <c r="G39" s="779">
        <f t="shared" si="7"/>
        <v>0</v>
      </c>
      <c r="H39" s="748"/>
      <c r="I39" s="748"/>
      <c r="J39" s="779"/>
      <c r="K39" s="779"/>
      <c r="L39" s="748"/>
      <c r="M39" s="748"/>
      <c r="N39" s="779"/>
      <c r="O39" s="779"/>
      <c r="P39" s="748">
        <v>100</v>
      </c>
      <c r="Q39" s="748"/>
      <c r="R39" s="779">
        <f t="shared" si="29"/>
        <v>0</v>
      </c>
      <c r="S39" s="748"/>
      <c r="T39" s="748"/>
      <c r="U39" s="748"/>
      <c r="V39" s="779"/>
      <c r="W39" s="779"/>
      <c r="X39" s="748"/>
      <c r="Y39" s="748"/>
      <c r="Z39" s="779"/>
      <c r="AA39" s="755"/>
    </row>
    <row r="40" spans="1:27" ht="25.5">
      <c r="A40" s="748" t="s">
        <v>72</v>
      </c>
      <c r="B40" s="794" t="s">
        <v>73</v>
      </c>
      <c r="C40" s="748">
        <f t="shared" si="33"/>
        <v>50</v>
      </c>
      <c r="D40" s="749">
        <f t="shared" si="33"/>
        <v>160.5</v>
      </c>
      <c r="E40" s="779">
        <f t="shared" si="26"/>
        <v>321</v>
      </c>
      <c r="F40" s="779">
        <f t="shared" si="19"/>
        <v>160.5</v>
      </c>
      <c r="G40" s="779">
        <f t="shared" si="7"/>
        <v>0</v>
      </c>
      <c r="H40" s="748"/>
      <c r="I40" s="748"/>
      <c r="J40" s="779"/>
      <c r="K40" s="779"/>
      <c r="L40" s="748"/>
      <c r="M40" s="748"/>
      <c r="N40" s="779"/>
      <c r="O40" s="779"/>
      <c r="P40" s="748">
        <v>50</v>
      </c>
      <c r="Q40" s="748">
        <v>160.5</v>
      </c>
      <c r="R40" s="779">
        <f t="shared" si="29"/>
        <v>321</v>
      </c>
      <c r="S40" s="748">
        <v>160.5</v>
      </c>
      <c r="T40" s="748"/>
      <c r="U40" s="748"/>
      <c r="V40" s="779"/>
      <c r="W40" s="779"/>
      <c r="X40" s="748"/>
      <c r="Y40" s="748"/>
      <c r="Z40" s="779"/>
      <c r="AA40" s="755"/>
    </row>
    <row r="41" spans="1:27" ht="39">
      <c r="A41" s="777">
        <v>6</v>
      </c>
      <c r="B41" s="751" t="s">
        <v>74</v>
      </c>
      <c r="C41" s="745">
        <f>SUM(C42:C53)</f>
        <v>7337.35</v>
      </c>
      <c r="D41" s="747">
        <f>SUM(D42:D53)</f>
        <v>5588.5439999999999</v>
      </c>
      <c r="E41" s="747">
        <f t="shared" si="26"/>
        <v>76.165700150599321</v>
      </c>
      <c r="F41" s="747">
        <f>SUM(K41+O41+S41+W41+AA41)</f>
        <v>5190.08</v>
      </c>
      <c r="G41" s="747">
        <f t="shared" si="7"/>
        <v>398.46399999999994</v>
      </c>
      <c r="H41" s="745"/>
      <c r="I41" s="745"/>
      <c r="J41" s="747"/>
      <c r="K41" s="747"/>
      <c r="L41" s="747">
        <f>SUM(L42:L53)</f>
        <v>1334.35</v>
      </c>
      <c r="M41" s="745"/>
      <c r="N41" s="747">
        <f t="shared" si="28"/>
        <v>0</v>
      </c>
      <c r="O41" s="747"/>
      <c r="P41" s="747">
        <f t="shared" ref="P41" si="34">SUM(P42:P53)</f>
        <v>6003</v>
      </c>
      <c r="Q41" s="747">
        <f>SUM(Q42:Q53)</f>
        <v>5588.5439999999999</v>
      </c>
      <c r="R41" s="747">
        <f t="shared" si="29"/>
        <v>93.095852073963016</v>
      </c>
      <c r="S41" s="747">
        <f>SUM(S42:S53)</f>
        <v>5190.08</v>
      </c>
      <c r="T41" s="745"/>
      <c r="U41" s="747">
        <f>SUM(U42:U53)</f>
        <v>0</v>
      </c>
      <c r="V41" s="747"/>
      <c r="W41" s="747"/>
      <c r="X41" s="744"/>
      <c r="Y41" s="744"/>
      <c r="Z41" s="747"/>
      <c r="AA41" s="756"/>
    </row>
    <row r="42" spans="1:27" s="15" customFormat="1" ht="26.25">
      <c r="A42" s="748" t="s">
        <v>75</v>
      </c>
      <c r="B42" s="795" t="s">
        <v>76</v>
      </c>
      <c r="C42" s="748">
        <f t="shared" ref="C42:C53" si="35">SUM(H42+L42+P42+T42+X42)</f>
        <v>200</v>
      </c>
      <c r="D42" s="749">
        <f t="shared" ref="D42:D53" si="36">SUM(I42+M42+Q42+U42+Y42)</f>
        <v>126</v>
      </c>
      <c r="E42" s="779">
        <f t="shared" si="26"/>
        <v>63</v>
      </c>
      <c r="F42" s="779">
        <f t="shared" si="19"/>
        <v>0</v>
      </c>
      <c r="G42" s="779">
        <f t="shared" si="7"/>
        <v>126</v>
      </c>
      <c r="H42" s="748"/>
      <c r="I42" s="748"/>
      <c r="J42" s="779"/>
      <c r="K42" s="779"/>
      <c r="L42" s="748"/>
      <c r="M42" s="748"/>
      <c r="N42" s="779"/>
      <c r="O42" s="779"/>
      <c r="P42" s="748">
        <v>200</v>
      </c>
      <c r="Q42" s="785">
        <v>126</v>
      </c>
      <c r="R42" s="779">
        <f t="shared" si="29"/>
        <v>63</v>
      </c>
      <c r="S42" s="779"/>
      <c r="T42" s="748"/>
      <c r="U42" s="748"/>
      <c r="V42" s="779"/>
      <c r="W42" s="779"/>
      <c r="X42" s="748"/>
      <c r="Y42" s="748"/>
      <c r="Z42" s="779"/>
      <c r="AA42" s="755"/>
    </row>
    <row r="43" spans="1:27" s="15" customFormat="1">
      <c r="A43" s="748" t="s">
        <v>66</v>
      </c>
      <c r="B43" s="795" t="s">
        <v>77</v>
      </c>
      <c r="C43" s="748">
        <f t="shared" si="35"/>
        <v>0</v>
      </c>
      <c r="D43" s="749">
        <f t="shared" si="36"/>
        <v>0</v>
      </c>
      <c r="E43" s="779"/>
      <c r="F43" s="779">
        <f t="shared" si="19"/>
        <v>0</v>
      </c>
      <c r="G43" s="779">
        <f t="shared" si="7"/>
        <v>0</v>
      </c>
      <c r="H43" s="748"/>
      <c r="I43" s="748"/>
      <c r="J43" s="779"/>
      <c r="K43" s="779"/>
      <c r="L43" s="748"/>
      <c r="M43" s="748"/>
      <c r="N43" s="779"/>
      <c r="O43" s="779"/>
      <c r="P43" s="748"/>
      <c r="Q43" s="785"/>
      <c r="R43" s="779"/>
      <c r="S43" s="779"/>
      <c r="T43" s="748"/>
      <c r="U43" s="748"/>
      <c r="V43" s="779"/>
      <c r="W43" s="779"/>
      <c r="X43" s="748"/>
      <c r="Y43" s="748"/>
      <c r="Z43" s="779"/>
      <c r="AA43" s="755"/>
    </row>
    <row r="44" spans="1:27" s="15" customFormat="1">
      <c r="A44" s="748" t="s">
        <v>68</v>
      </c>
      <c r="B44" s="795" t="s">
        <v>78</v>
      </c>
      <c r="C44" s="748">
        <f t="shared" si="35"/>
        <v>1234.3499999999999</v>
      </c>
      <c r="D44" s="749">
        <f t="shared" si="36"/>
        <v>0</v>
      </c>
      <c r="E44" s="779">
        <f t="shared" si="26"/>
        <v>0</v>
      </c>
      <c r="F44" s="779">
        <f t="shared" si="19"/>
        <v>0</v>
      </c>
      <c r="G44" s="779">
        <f t="shared" si="7"/>
        <v>0</v>
      </c>
      <c r="H44" s="748"/>
      <c r="I44" s="748"/>
      <c r="J44" s="779"/>
      <c r="K44" s="779"/>
      <c r="L44" s="784">
        <v>1234.3499999999999</v>
      </c>
      <c r="M44" s="748"/>
      <c r="N44" s="779">
        <f t="shared" si="28"/>
        <v>0</v>
      </c>
      <c r="O44" s="779"/>
      <c r="P44" s="748"/>
      <c r="Q44" s="748"/>
      <c r="R44" s="779"/>
      <c r="S44" s="779"/>
      <c r="T44" s="748"/>
      <c r="U44" s="748"/>
      <c r="V44" s="779"/>
      <c r="W44" s="779"/>
      <c r="X44" s="748"/>
      <c r="Y44" s="748"/>
      <c r="Z44" s="779"/>
      <c r="AA44" s="755"/>
    </row>
    <row r="45" spans="1:27" s="15" customFormat="1" ht="39">
      <c r="A45" s="748" t="s">
        <v>70</v>
      </c>
      <c r="B45" s="795" t="s">
        <v>79</v>
      </c>
      <c r="C45" s="748">
        <f t="shared" si="35"/>
        <v>4361.8999999999996</v>
      </c>
      <c r="D45" s="749">
        <f t="shared" si="36"/>
        <v>4104.5439999999999</v>
      </c>
      <c r="E45" s="779">
        <f t="shared" si="26"/>
        <v>94.099910589422038</v>
      </c>
      <c r="F45" s="779">
        <f t="shared" si="19"/>
        <v>3832.08</v>
      </c>
      <c r="G45" s="779">
        <f t="shared" si="7"/>
        <v>272.46399999999994</v>
      </c>
      <c r="H45" s="748"/>
      <c r="I45" s="748"/>
      <c r="J45" s="779"/>
      <c r="K45" s="779"/>
      <c r="L45" s="748"/>
      <c r="M45" s="748"/>
      <c r="N45" s="779"/>
      <c r="O45" s="779"/>
      <c r="P45" s="748">
        <v>4361.8999999999996</v>
      </c>
      <c r="Q45" s="784">
        <v>4104.5439999999999</v>
      </c>
      <c r="R45" s="779">
        <f t="shared" si="29"/>
        <v>94.099910589422038</v>
      </c>
      <c r="S45" s="779">
        <v>3832.08</v>
      </c>
      <c r="T45" s="748"/>
      <c r="U45" s="748"/>
      <c r="V45" s="779"/>
      <c r="W45" s="779"/>
      <c r="X45" s="748"/>
      <c r="Y45" s="748"/>
      <c r="Z45" s="779"/>
      <c r="AA45" s="755"/>
    </row>
    <row r="46" spans="1:27" s="15" customFormat="1">
      <c r="A46" s="748" t="s">
        <v>72</v>
      </c>
      <c r="B46" s="795" t="s">
        <v>80</v>
      </c>
      <c r="C46" s="748">
        <f t="shared" si="35"/>
        <v>141.1</v>
      </c>
      <c r="D46" s="749">
        <f t="shared" si="36"/>
        <v>0</v>
      </c>
      <c r="E46" s="779">
        <f t="shared" si="26"/>
        <v>0</v>
      </c>
      <c r="F46" s="779">
        <f t="shared" si="19"/>
        <v>0</v>
      </c>
      <c r="G46" s="779">
        <f t="shared" si="7"/>
        <v>0</v>
      </c>
      <c r="H46" s="748"/>
      <c r="I46" s="748"/>
      <c r="J46" s="779"/>
      <c r="K46" s="779"/>
      <c r="L46" s="748">
        <v>100</v>
      </c>
      <c r="M46" s="748"/>
      <c r="N46" s="779">
        <f t="shared" si="28"/>
        <v>0</v>
      </c>
      <c r="O46" s="779"/>
      <c r="P46" s="748">
        <v>41.1</v>
      </c>
      <c r="Q46" s="748"/>
      <c r="R46" s="779">
        <f t="shared" si="29"/>
        <v>0</v>
      </c>
      <c r="S46" s="779"/>
      <c r="T46" s="748"/>
      <c r="U46" s="748"/>
      <c r="V46" s="779"/>
      <c r="W46" s="779"/>
      <c r="X46" s="748"/>
      <c r="Y46" s="748"/>
      <c r="Z46" s="779"/>
      <c r="AA46" s="755"/>
    </row>
    <row r="47" spans="1:27" s="15" customFormat="1">
      <c r="A47" s="748" t="s">
        <v>81</v>
      </c>
      <c r="B47" s="795" t="s">
        <v>82</v>
      </c>
      <c r="C47" s="748">
        <f t="shared" si="35"/>
        <v>400</v>
      </c>
      <c r="D47" s="749">
        <f t="shared" si="36"/>
        <v>20</v>
      </c>
      <c r="E47" s="779">
        <f t="shared" si="26"/>
        <v>5</v>
      </c>
      <c r="F47" s="779">
        <f t="shared" si="19"/>
        <v>20</v>
      </c>
      <c r="G47" s="779">
        <f t="shared" si="7"/>
        <v>0</v>
      </c>
      <c r="H47" s="748"/>
      <c r="I47" s="748"/>
      <c r="J47" s="779"/>
      <c r="K47" s="779"/>
      <c r="L47" s="748"/>
      <c r="M47" s="748"/>
      <c r="N47" s="779"/>
      <c r="O47" s="779"/>
      <c r="P47" s="748">
        <v>400</v>
      </c>
      <c r="Q47" s="748">
        <v>20</v>
      </c>
      <c r="R47" s="779">
        <f t="shared" si="29"/>
        <v>5</v>
      </c>
      <c r="S47" s="779">
        <v>20</v>
      </c>
      <c r="T47" s="748"/>
      <c r="U47" s="748"/>
      <c r="V47" s="779"/>
      <c r="W47" s="779"/>
      <c r="X47" s="748"/>
      <c r="Y47" s="748"/>
      <c r="Z47" s="779"/>
      <c r="AA47" s="755"/>
    </row>
    <row r="48" spans="1:27" s="15" customFormat="1" ht="26.25">
      <c r="A48" s="748" t="s">
        <v>83</v>
      </c>
      <c r="B48" s="795" t="s">
        <v>84</v>
      </c>
      <c r="C48" s="748">
        <f t="shared" si="35"/>
        <v>0</v>
      </c>
      <c r="D48" s="749">
        <f t="shared" si="36"/>
        <v>0</v>
      </c>
      <c r="E48" s="779"/>
      <c r="F48" s="779">
        <f t="shared" si="19"/>
        <v>0</v>
      </c>
      <c r="G48" s="779">
        <f t="shared" si="7"/>
        <v>0</v>
      </c>
      <c r="H48" s="748"/>
      <c r="I48" s="748"/>
      <c r="J48" s="779"/>
      <c r="K48" s="779"/>
      <c r="L48" s="748"/>
      <c r="M48" s="748"/>
      <c r="N48" s="779"/>
      <c r="O48" s="779"/>
      <c r="P48" s="748"/>
      <c r="Q48" s="748"/>
      <c r="R48" s="779"/>
      <c r="S48" s="779"/>
      <c r="T48" s="748"/>
      <c r="U48" s="748"/>
      <c r="V48" s="779"/>
      <c r="W48" s="779"/>
      <c r="X48" s="748"/>
      <c r="Y48" s="748"/>
      <c r="Z48" s="779"/>
      <c r="AA48" s="755"/>
    </row>
    <row r="49" spans="1:27" s="15" customFormat="1">
      <c r="A49" s="748" t="s">
        <v>85</v>
      </c>
      <c r="B49" s="795" t="s">
        <v>86</v>
      </c>
      <c r="C49" s="748">
        <f t="shared" si="35"/>
        <v>0</v>
      </c>
      <c r="D49" s="749">
        <f t="shared" si="36"/>
        <v>0</v>
      </c>
      <c r="E49" s="779"/>
      <c r="F49" s="779">
        <f t="shared" si="19"/>
        <v>0</v>
      </c>
      <c r="G49" s="779">
        <f t="shared" si="7"/>
        <v>0</v>
      </c>
      <c r="H49" s="748"/>
      <c r="I49" s="748"/>
      <c r="J49" s="779"/>
      <c r="K49" s="779"/>
      <c r="L49" s="748"/>
      <c r="M49" s="748"/>
      <c r="N49" s="779"/>
      <c r="O49" s="779"/>
      <c r="P49" s="748"/>
      <c r="Q49" s="748"/>
      <c r="R49" s="779"/>
      <c r="S49" s="779"/>
      <c r="T49" s="748"/>
      <c r="U49" s="748"/>
      <c r="V49" s="779"/>
      <c r="W49" s="779"/>
      <c r="X49" s="748"/>
      <c r="Y49" s="748"/>
      <c r="Z49" s="779"/>
      <c r="AA49" s="755"/>
    </row>
    <row r="50" spans="1:27" s="15" customFormat="1" ht="26.25">
      <c r="A50" s="748" t="s">
        <v>87</v>
      </c>
      <c r="B50" s="795" t="s">
        <v>88</v>
      </c>
      <c r="C50" s="748">
        <f t="shared" si="35"/>
        <v>0</v>
      </c>
      <c r="D50" s="749">
        <f t="shared" si="36"/>
        <v>0</v>
      </c>
      <c r="E50" s="779"/>
      <c r="F50" s="779">
        <f t="shared" si="19"/>
        <v>0</v>
      </c>
      <c r="G50" s="779">
        <f t="shared" si="7"/>
        <v>0</v>
      </c>
      <c r="H50" s="748"/>
      <c r="I50" s="748"/>
      <c r="J50" s="779"/>
      <c r="K50" s="779"/>
      <c r="L50" s="748"/>
      <c r="M50" s="748"/>
      <c r="N50" s="779"/>
      <c r="O50" s="779"/>
      <c r="P50" s="748"/>
      <c r="Q50" s="748"/>
      <c r="R50" s="779"/>
      <c r="S50" s="779"/>
      <c r="T50" s="748"/>
      <c r="U50" s="748"/>
      <c r="V50" s="779"/>
      <c r="W50" s="779"/>
      <c r="X50" s="748"/>
      <c r="Y50" s="748"/>
      <c r="Z50" s="779"/>
      <c r="AA50" s="755"/>
    </row>
    <row r="51" spans="1:27" s="15" customFormat="1" ht="26.25">
      <c r="A51" s="748" t="s">
        <v>89</v>
      </c>
      <c r="B51" s="795" t="s">
        <v>90</v>
      </c>
      <c r="C51" s="748">
        <f t="shared" si="35"/>
        <v>1000</v>
      </c>
      <c r="D51" s="749">
        <f t="shared" si="36"/>
        <v>1323</v>
      </c>
      <c r="E51" s="779">
        <f t="shared" si="26"/>
        <v>132.29999999999998</v>
      </c>
      <c r="F51" s="779">
        <f t="shared" si="19"/>
        <v>1323</v>
      </c>
      <c r="G51" s="779">
        <f t="shared" si="7"/>
        <v>0</v>
      </c>
      <c r="H51" s="748"/>
      <c r="I51" s="748"/>
      <c r="J51" s="779"/>
      <c r="K51" s="779"/>
      <c r="L51" s="748"/>
      <c r="M51" s="748"/>
      <c r="N51" s="779"/>
      <c r="O51" s="779"/>
      <c r="P51" s="748">
        <v>1000</v>
      </c>
      <c r="Q51" s="748">
        <v>1323</v>
      </c>
      <c r="R51" s="779">
        <f t="shared" si="29"/>
        <v>132.29999999999998</v>
      </c>
      <c r="S51" s="779">
        <v>1323</v>
      </c>
      <c r="T51" s="748"/>
      <c r="U51" s="748"/>
      <c r="V51" s="779"/>
      <c r="W51" s="779"/>
      <c r="X51" s="748"/>
      <c r="Y51" s="748"/>
      <c r="Z51" s="779"/>
      <c r="AA51" s="755"/>
    </row>
    <row r="52" spans="1:27" s="15" customFormat="1" ht="66" customHeight="1">
      <c r="A52" s="748" t="s">
        <v>91</v>
      </c>
      <c r="B52" s="795" t="s">
        <v>92</v>
      </c>
      <c r="C52" s="748">
        <f t="shared" si="35"/>
        <v>0</v>
      </c>
      <c r="D52" s="749">
        <f t="shared" si="36"/>
        <v>0</v>
      </c>
      <c r="E52" s="779"/>
      <c r="F52" s="779">
        <f t="shared" si="19"/>
        <v>0</v>
      </c>
      <c r="G52" s="779">
        <f t="shared" si="7"/>
        <v>0</v>
      </c>
      <c r="H52" s="748"/>
      <c r="I52" s="748"/>
      <c r="J52" s="779"/>
      <c r="K52" s="779"/>
      <c r="L52" s="748"/>
      <c r="M52" s="748"/>
      <c r="N52" s="779"/>
      <c r="O52" s="779"/>
      <c r="P52" s="748"/>
      <c r="Q52" s="748"/>
      <c r="R52" s="779"/>
      <c r="S52" s="779"/>
      <c r="T52" s="748"/>
      <c r="U52" s="748"/>
      <c r="V52" s="779"/>
      <c r="W52" s="779"/>
      <c r="X52" s="748"/>
      <c r="Y52" s="748"/>
      <c r="Z52" s="779"/>
      <c r="AA52" s="755"/>
    </row>
    <row r="53" spans="1:27" s="15" customFormat="1" ht="39">
      <c r="A53" s="748" t="s">
        <v>93</v>
      </c>
      <c r="B53" s="795" t="s">
        <v>94</v>
      </c>
      <c r="C53" s="748">
        <f t="shared" si="35"/>
        <v>0</v>
      </c>
      <c r="D53" s="749">
        <f t="shared" si="36"/>
        <v>15</v>
      </c>
      <c r="E53" s="779"/>
      <c r="F53" s="779">
        <f t="shared" si="19"/>
        <v>15</v>
      </c>
      <c r="G53" s="779">
        <f t="shared" si="7"/>
        <v>0</v>
      </c>
      <c r="H53" s="748"/>
      <c r="I53" s="748"/>
      <c r="J53" s="779"/>
      <c r="K53" s="779"/>
      <c r="L53" s="748"/>
      <c r="M53" s="748"/>
      <c r="N53" s="779"/>
      <c r="O53" s="779"/>
      <c r="P53" s="748"/>
      <c r="Q53" s="748">
        <v>15</v>
      </c>
      <c r="R53" s="779"/>
      <c r="S53" s="779">
        <v>15</v>
      </c>
      <c r="T53" s="748"/>
      <c r="U53" s="748"/>
      <c r="V53" s="779"/>
      <c r="W53" s="779"/>
      <c r="X53" s="748"/>
      <c r="Y53" s="748"/>
      <c r="Z53" s="779"/>
      <c r="AA53" s="755"/>
    </row>
    <row r="54" spans="1:27" ht="46.5" customHeight="1">
      <c r="A54" s="777">
        <v>7</v>
      </c>
      <c r="B54" s="751" t="s">
        <v>95</v>
      </c>
      <c r="C54" s="779">
        <f>SUM(C55:C56)</f>
        <v>1389.9</v>
      </c>
      <c r="D54" s="779">
        <f>SUM(D55:D56)</f>
        <v>1295.6500000000001</v>
      </c>
      <c r="E54" s="779">
        <f t="shared" si="26"/>
        <v>93.218936614144894</v>
      </c>
      <c r="F54" s="779">
        <f t="shared" si="19"/>
        <v>1295.6500000000001</v>
      </c>
      <c r="G54" s="779">
        <f t="shared" si="7"/>
        <v>0</v>
      </c>
      <c r="H54" s="745"/>
      <c r="I54" s="745"/>
      <c r="J54" s="747"/>
      <c r="K54" s="747"/>
      <c r="L54" s="745">
        <f>SUM(L55:L56)</f>
        <v>0</v>
      </c>
      <c r="M54" s="745">
        <f>SUM(M55:M56)</f>
        <v>0</v>
      </c>
      <c r="N54" s="747"/>
      <c r="O54" s="747"/>
      <c r="P54" s="745">
        <v>1389.9</v>
      </c>
      <c r="Q54" s="745">
        <v>1295.6500000000001</v>
      </c>
      <c r="R54" s="747">
        <f t="shared" si="29"/>
        <v>93.218936614144894</v>
      </c>
      <c r="S54" s="745">
        <v>1295.6500000000001</v>
      </c>
      <c r="T54" s="745"/>
      <c r="U54" s="745"/>
      <c r="V54" s="747"/>
      <c r="W54" s="747"/>
      <c r="X54" s="745"/>
      <c r="Y54" s="744"/>
      <c r="Z54" s="747"/>
      <c r="AA54" s="756"/>
    </row>
    <row r="55" spans="1:27" s="15" customFormat="1" ht="89.25">
      <c r="A55" s="752" t="s">
        <v>10</v>
      </c>
      <c r="B55" s="798" t="s">
        <v>96</v>
      </c>
      <c r="C55" s="748">
        <f>SUM(H55+L55+P55+T55+X55)</f>
        <v>0</v>
      </c>
      <c r="D55" s="749">
        <f>SUM(I55+M55+Q55+U55+Y55)</f>
        <v>40</v>
      </c>
      <c r="E55" s="779"/>
      <c r="F55" s="779">
        <f t="shared" si="19"/>
        <v>40</v>
      </c>
      <c r="G55" s="779">
        <f t="shared" si="7"/>
        <v>0</v>
      </c>
      <c r="H55" s="748"/>
      <c r="I55" s="748"/>
      <c r="J55" s="779"/>
      <c r="K55" s="779"/>
      <c r="L55" s="748"/>
      <c r="M55" s="748"/>
      <c r="N55" s="779"/>
      <c r="O55" s="779"/>
      <c r="P55" s="748"/>
      <c r="Q55" s="748">
        <v>40</v>
      </c>
      <c r="R55" s="779"/>
      <c r="S55" s="748">
        <v>40</v>
      </c>
      <c r="T55" s="748"/>
      <c r="U55" s="748"/>
      <c r="V55" s="779"/>
      <c r="W55" s="779"/>
      <c r="X55" s="748"/>
      <c r="Y55" s="748"/>
      <c r="Z55" s="779"/>
      <c r="AA55" s="755"/>
    </row>
    <row r="56" spans="1:27" s="15" customFormat="1" ht="102">
      <c r="A56" s="752" t="s">
        <v>97</v>
      </c>
      <c r="B56" s="799" t="s">
        <v>98</v>
      </c>
      <c r="C56" s="748">
        <f>SUM(H56+L56+P56+T56+X56)</f>
        <v>1389.9</v>
      </c>
      <c r="D56" s="749">
        <f>SUM(I56+M56+Q56+U56+Y56)</f>
        <v>1255.6500000000001</v>
      </c>
      <c r="E56" s="779">
        <f t="shared" si="26"/>
        <v>90.341031728901356</v>
      </c>
      <c r="F56" s="779">
        <f t="shared" si="19"/>
        <v>1255.6500000000001</v>
      </c>
      <c r="G56" s="779">
        <f t="shared" si="7"/>
        <v>0</v>
      </c>
      <c r="H56" s="748"/>
      <c r="I56" s="748"/>
      <c r="J56" s="779"/>
      <c r="K56" s="779"/>
      <c r="L56" s="748"/>
      <c r="M56" s="748"/>
      <c r="N56" s="779"/>
      <c r="O56" s="779"/>
      <c r="P56" s="748">
        <v>1389.9</v>
      </c>
      <c r="Q56" s="748">
        <v>1255.6500000000001</v>
      </c>
      <c r="R56" s="779">
        <f t="shared" si="29"/>
        <v>90.341031728901356</v>
      </c>
      <c r="S56" s="748">
        <v>1255.6500000000001</v>
      </c>
      <c r="T56" s="748"/>
      <c r="U56" s="748"/>
      <c r="V56" s="779"/>
      <c r="W56" s="779"/>
      <c r="X56" s="748"/>
      <c r="Y56" s="748"/>
      <c r="Z56" s="779"/>
      <c r="AA56" s="755"/>
    </row>
    <row r="57" spans="1:27" ht="39" customHeight="1">
      <c r="A57" s="745">
        <v>8</v>
      </c>
      <c r="B57" s="751" t="s">
        <v>99</v>
      </c>
      <c r="C57" s="745">
        <f>SUM(C58:C61)</f>
        <v>500</v>
      </c>
      <c r="D57" s="745">
        <f>SUM(M57+Q57)</f>
        <v>1520.9279999999999</v>
      </c>
      <c r="E57" s="747">
        <f t="shared" si="26"/>
        <v>304.18559999999997</v>
      </c>
      <c r="F57" s="747">
        <f t="shared" si="19"/>
        <v>1512.4479999999999</v>
      </c>
      <c r="G57" s="747">
        <f t="shared" si="7"/>
        <v>8.4800000000000182</v>
      </c>
      <c r="H57" s="745"/>
      <c r="I57" s="745"/>
      <c r="J57" s="747"/>
      <c r="K57" s="747"/>
      <c r="L57" s="745"/>
      <c r="M57" s="286">
        <v>1020.928</v>
      </c>
      <c r="N57" s="747"/>
      <c r="O57" s="747">
        <v>1020.928</v>
      </c>
      <c r="P57" s="745">
        <v>500</v>
      </c>
      <c r="Q57" s="745">
        <f>SUM(Q58:Q62)</f>
        <v>500</v>
      </c>
      <c r="R57" s="747">
        <f t="shared" si="29"/>
        <v>100</v>
      </c>
      <c r="S57" s="747">
        <f>SUM(S58:S62)</f>
        <v>491.52</v>
      </c>
      <c r="T57" s="745"/>
      <c r="U57" s="745"/>
      <c r="V57" s="747"/>
      <c r="W57" s="747"/>
      <c r="X57" s="744"/>
      <c r="Y57" s="744"/>
      <c r="Z57" s="747"/>
      <c r="AA57" s="756"/>
    </row>
    <row r="58" spans="1:27" s="15" customFormat="1" ht="39">
      <c r="A58" s="752" t="s">
        <v>75</v>
      </c>
      <c r="B58" s="796" t="s">
        <v>100</v>
      </c>
      <c r="C58" s="748">
        <f t="shared" ref="C58:D61" si="37">SUM(H58+L58+P58+T58+X58)</f>
        <v>0</v>
      </c>
      <c r="D58" s="748">
        <f t="shared" si="37"/>
        <v>220</v>
      </c>
      <c r="E58" s="779"/>
      <c r="F58" s="779">
        <f t="shared" si="19"/>
        <v>211.52</v>
      </c>
      <c r="G58" s="779">
        <f t="shared" si="7"/>
        <v>8.4799999999999898</v>
      </c>
      <c r="H58" s="748"/>
      <c r="I58" s="748"/>
      <c r="J58" s="779"/>
      <c r="K58" s="779"/>
      <c r="L58" s="748"/>
      <c r="M58" s="748"/>
      <c r="N58" s="779"/>
      <c r="O58" s="779"/>
      <c r="P58" s="748"/>
      <c r="Q58" s="748">
        <v>220</v>
      </c>
      <c r="R58" s="779"/>
      <c r="S58" s="779">
        <v>211.52</v>
      </c>
      <c r="T58" s="748"/>
      <c r="U58" s="748"/>
      <c r="V58" s="779"/>
      <c r="W58" s="779"/>
      <c r="X58" s="748"/>
      <c r="Y58" s="748"/>
      <c r="Z58" s="779"/>
      <c r="AA58" s="755"/>
    </row>
    <row r="59" spans="1:27" s="15" customFormat="1" ht="39">
      <c r="A59" s="752" t="s">
        <v>66</v>
      </c>
      <c r="B59" s="797" t="s">
        <v>101</v>
      </c>
      <c r="C59" s="748">
        <f t="shared" si="37"/>
        <v>500</v>
      </c>
      <c r="D59" s="748">
        <f t="shared" si="37"/>
        <v>0</v>
      </c>
      <c r="E59" s="779">
        <f t="shared" si="26"/>
        <v>0</v>
      </c>
      <c r="F59" s="779">
        <f t="shared" si="19"/>
        <v>0</v>
      </c>
      <c r="G59" s="779">
        <f t="shared" si="7"/>
        <v>0</v>
      </c>
      <c r="H59" s="748"/>
      <c r="I59" s="748"/>
      <c r="J59" s="779"/>
      <c r="K59" s="779"/>
      <c r="L59" s="748"/>
      <c r="M59" s="748"/>
      <c r="N59" s="779"/>
      <c r="O59" s="779"/>
      <c r="P59" s="748">
        <v>500</v>
      </c>
      <c r="Q59" s="748"/>
      <c r="R59" s="779">
        <f t="shared" si="29"/>
        <v>0</v>
      </c>
      <c r="S59" s="779"/>
      <c r="T59" s="748"/>
      <c r="U59" s="748"/>
      <c r="V59" s="779"/>
      <c r="W59" s="779"/>
      <c r="X59" s="748"/>
      <c r="Y59" s="748"/>
      <c r="Z59" s="779"/>
      <c r="AA59" s="755"/>
    </row>
    <row r="60" spans="1:27" s="15" customFormat="1" ht="64.5">
      <c r="A60" s="752" t="s">
        <v>68</v>
      </c>
      <c r="B60" s="797" t="s">
        <v>102</v>
      </c>
      <c r="C60" s="748">
        <f t="shared" si="37"/>
        <v>0</v>
      </c>
      <c r="D60" s="748">
        <f t="shared" si="37"/>
        <v>50</v>
      </c>
      <c r="E60" s="779"/>
      <c r="F60" s="779">
        <f t="shared" si="19"/>
        <v>50</v>
      </c>
      <c r="G60" s="779">
        <f t="shared" si="7"/>
        <v>0</v>
      </c>
      <c r="H60" s="748"/>
      <c r="I60" s="748"/>
      <c r="J60" s="779"/>
      <c r="K60" s="779"/>
      <c r="L60" s="748"/>
      <c r="M60" s="748"/>
      <c r="N60" s="779"/>
      <c r="O60" s="779"/>
      <c r="P60" s="748"/>
      <c r="Q60" s="748">
        <v>50</v>
      </c>
      <c r="R60" s="779"/>
      <c r="S60" s="779">
        <v>50</v>
      </c>
      <c r="T60" s="748"/>
      <c r="U60" s="748"/>
      <c r="V60" s="779"/>
      <c r="W60" s="779"/>
      <c r="X60" s="748"/>
      <c r="Y60" s="748"/>
      <c r="Z60" s="779"/>
      <c r="AA60" s="755"/>
    </row>
    <row r="61" spans="1:27" s="15" customFormat="1" ht="39">
      <c r="A61" s="752" t="s">
        <v>70</v>
      </c>
      <c r="B61" s="797" t="s">
        <v>103</v>
      </c>
      <c r="C61" s="748">
        <f t="shared" si="37"/>
        <v>0</v>
      </c>
      <c r="D61" s="748">
        <f t="shared" si="37"/>
        <v>130</v>
      </c>
      <c r="E61" s="779"/>
      <c r="F61" s="779">
        <f t="shared" si="19"/>
        <v>130</v>
      </c>
      <c r="G61" s="779">
        <f t="shared" si="7"/>
        <v>0</v>
      </c>
      <c r="H61" s="748"/>
      <c r="I61" s="748"/>
      <c r="J61" s="779"/>
      <c r="K61" s="779"/>
      <c r="L61" s="748"/>
      <c r="M61" s="748"/>
      <c r="N61" s="779"/>
      <c r="O61" s="779"/>
      <c r="P61" s="748"/>
      <c r="Q61" s="748">
        <v>130</v>
      </c>
      <c r="R61" s="779"/>
      <c r="S61" s="779">
        <v>130</v>
      </c>
      <c r="T61" s="748"/>
      <c r="U61" s="748"/>
      <c r="V61" s="779"/>
      <c r="W61" s="779"/>
      <c r="X61" s="748"/>
      <c r="Y61" s="748"/>
      <c r="Z61" s="779"/>
      <c r="AA61" s="755"/>
    </row>
    <row r="62" spans="1:27" s="15" customFormat="1" ht="39">
      <c r="A62" s="761" t="s">
        <v>72</v>
      </c>
      <c r="B62" s="797" t="s">
        <v>101</v>
      </c>
      <c r="C62" s="748"/>
      <c r="D62" s="748">
        <f>SUM(I62+M62+Q62+U62+Y62)</f>
        <v>100</v>
      </c>
      <c r="E62" s="779"/>
      <c r="F62" s="779">
        <f t="shared" si="19"/>
        <v>100</v>
      </c>
      <c r="G62" s="779">
        <f t="shared" si="7"/>
        <v>0</v>
      </c>
      <c r="H62" s="748"/>
      <c r="I62" s="748"/>
      <c r="J62" s="779"/>
      <c r="K62" s="779"/>
      <c r="L62" s="748"/>
      <c r="M62" s="748"/>
      <c r="N62" s="779"/>
      <c r="O62" s="779"/>
      <c r="P62" s="748"/>
      <c r="Q62" s="748">
        <v>100</v>
      </c>
      <c r="R62" s="779"/>
      <c r="S62" s="779">
        <v>100</v>
      </c>
      <c r="T62" s="748"/>
      <c r="U62" s="748"/>
      <c r="V62" s="779"/>
      <c r="W62" s="779"/>
      <c r="X62" s="748"/>
      <c r="Y62" s="748"/>
      <c r="Z62" s="779"/>
      <c r="AA62" s="755"/>
    </row>
    <row r="63" spans="1:27" ht="26.25">
      <c r="A63" s="777">
        <v>9</v>
      </c>
      <c r="B63" s="751" t="s">
        <v>104</v>
      </c>
      <c r="C63" s="745">
        <f>SUM(C64:C67)</f>
        <v>175</v>
      </c>
      <c r="D63" s="745">
        <f>SUM(D64:D67)</f>
        <v>175</v>
      </c>
      <c r="E63" s="747">
        <f t="shared" si="26"/>
        <v>100</v>
      </c>
      <c r="F63" s="747">
        <f t="shared" si="19"/>
        <v>174.726</v>
      </c>
      <c r="G63" s="747">
        <f t="shared" si="7"/>
        <v>0.27400000000000091</v>
      </c>
      <c r="H63" s="745"/>
      <c r="I63" s="745"/>
      <c r="J63" s="747"/>
      <c r="K63" s="747"/>
      <c r="L63" s="745"/>
      <c r="M63" s="745"/>
      <c r="N63" s="747"/>
      <c r="O63" s="747"/>
      <c r="P63" s="745">
        <v>175</v>
      </c>
      <c r="Q63" s="758">
        <f>SUM(Q64:Q67)</f>
        <v>175</v>
      </c>
      <c r="R63" s="747">
        <f t="shared" si="29"/>
        <v>100</v>
      </c>
      <c r="S63" s="758">
        <f>SUM(S64:S67)</f>
        <v>174.726</v>
      </c>
      <c r="T63" s="745"/>
      <c r="U63" s="745"/>
      <c r="V63" s="747"/>
      <c r="W63" s="747"/>
      <c r="X63" s="744"/>
      <c r="Y63" s="744"/>
      <c r="Z63" s="747"/>
      <c r="AA63" s="756"/>
    </row>
    <row r="64" spans="1:27" s="15" customFormat="1">
      <c r="A64" s="748" t="s">
        <v>75</v>
      </c>
      <c r="B64" s="800" t="s">
        <v>105</v>
      </c>
      <c r="C64" s="748">
        <f t="shared" ref="C64:D67" si="38">SUM(H64+L64+P64+T64+X64)</f>
        <v>0</v>
      </c>
      <c r="D64" s="748">
        <f t="shared" si="38"/>
        <v>36.271999999999998</v>
      </c>
      <c r="E64" s="779"/>
      <c r="F64" s="779">
        <f t="shared" si="19"/>
        <v>35.997999999999998</v>
      </c>
      <c r="G64" s="779">
        <f t="shared" si="7"/>
        <v>0.27400000000000091</v>
      </c>
      <c r="H64" s="748"/>
      <c r="I64" s="748"/>
      <c r="J64" s="779"/>
      <c r="K64" s="779"/>
      <c r="L64" s="748"/>
      <c r="M64" s="748"/>
      <c r="N64" s="779"/>
      <c r="O64" s="779"/>
      <c r="P64" s="748"/>
      <c r="Q64" s="762">
        <v>36.271999999999998</v>
      </c>
      <c r="R64" s="779"/>
      <c r="S64" s="780">
        <v>35.997999999999998</v>
      </c>
      <c r="T64" s="748"/>
      <c r="U64" s="748"/>
      <c r="V64" s="779"/>
      <c r="W64" s="779"/>
      <c r="X64" s="748"/>
      <c r="Y64" s="748"/>
      <c r="Z64" s="779"/>
      <c r="AA64" s="755"/>
    </row>
    <row r="65" spans="1:28" s="15" customFormat="1">
      <c r="A65" s="748" t="s">
        <v>66</v>
      </c>
      <c r="B65" s="800" t="s">
        <v>106</v>
      </c>
      <c r="C65" s="748">
        <f t="shared" si="38"/>
        <v>86.68</v>
      </c>
      <c r="D65" s="748">
        <f t="shared" si="38"/>
        <v>4.6079999999999997</v>
      </c>
      <c r="E65" s="779">
        <f t="shared" si="26"/>
        <v>5.3161052145823717</v>
      </c>
      <c r="F65" s="779">
        <f t="shared" si="19"/>
        <v>4.6079999999999997</v>
      </c>
      <c r="G65" s="779">
        <f t="shared" si="7"/>
        <v>0</v>
      </c>
      <c r="H65" s="748"/>
      <c r="I65" s="748"/>
      <c r="J65" s="779"/>
      <c r="K65" s="779"/>
      <c r="L65" s="748"/>
      <c r="M65" s="748"/>
      <c r="N65" s="779"/>
      <c r="O65" s="779"/>
      <c r="P65" s="780">
        <v>86.68</v>
      </c>
      <c r="Q65" s="762">
        <v>4.6079999999999997</v>
      </c>
      <c r="R65" s="779">
        <f t="shared" si="29"/>
        <v>5.3161052145823717</v>
      </c>
      <c r="S65" s="780">
        <v>4.6079999999999997</v>
      </c>
      <c r="T65" s="748"/>
      <c r="U65" s="748"/>
      <c r="V65" s="779"/>
      <c r="W65" s="779"/>
      <c r="X65" s="748"/>
      <c r="Y65" s="748"/>
      <c r="Z65" s="779"/>
      <c r="AA65" s="755"/>
    </row>
    <row r="66" spans="1:28" s="15" customFormat="1">
      <c r="A66" s="748" t="s">
        <v>68</v>
      </c>
      <c r="B66" s="800" t="s">
        <v>107</v>
      </c>
      <c r="C66" s="748">
        <f t="shared" si="38"/>
        <v>88.32</v>
      </c>
      <c r="D66" s="748">
        <f t="shared" si="38"/>
        <v>58.88</v>
      </c>
      <c r="E66" s="779">
        <f t="shared" si="26"/>
        <v>66.666666666666671</v>
      </c>
      <c r="F66" s="779">
        <f t="shared" si="19"/>
        <v>58.88</v>
      </c>
      <c r="G66" s="779">
        <f t="shared" si="7"/>
        <v>0</v>
      </c>
      <c r="H66" s="748"/>
      <c r="I66" s="748"/>
      <c r="J66" s="779"/>
      <c r="K66" s="779"/>
      <c r="L66" s="748"/>
      <c r="M66" s="748"/>
      <c r="N66" s="779"/>
      <c r="O66" s="779"/>
      <c r="P66" s="780">
        <v>88.32</v>
      </c>
      <c r="Q66" s="762">
        <v>58.88</v>
      </c>
      <c r="R66" s="779">
        <f t="shared" si="29"/>
        <v>66.666666666666671</v>
      </c>
      <c r="S66" s="780">
        <v>58.88</v>
      </c>
      <c r="T66" s="748"/>
      <c r="U66" s="748"/>
      <c r="V66" s="779"/>
      <c r="W66" s="779"/>
      <c r="X66" s="748"/>
      <c r="Y66" s="748"/>
      <c r="Z66" s="779"/>
      <c r="AA66" s="755"/>
    </row>
    <row r="67" spans="1:28" s="15" customFormat="1">
      <c r="A67" s="748"/>
      <c r="B67" s="742" t="s">
        <v>108</v>
      </c>
      <c r="C67" s="748">
        <f t="shared" si="38"/>
        <v>0</v>
      </c>
      <c r="D67" s="748">
        <f t="shared" si="38"/>
        <v>75.239999999999995</v>
      </c>
      <c r="E67" s="779"/>
      <c r="F67" s="779">
        <f t="shared" si="19"/>
        <v>75.239999999999995</v>
      </c>
      <c r="G67" s="779">
        <f t="shared" si="7"/>
        <v>0</v>
      </c>
      <c r="H67" s="748"/>
      <c r="I67" s="748"/>
      <c r="J67" s="779"/>
      <c r="K67" s="779"/>
      <c r="L67" s="748"/>
      <c r="M67" s="748"/>
      <c r="N67" s="779"/>
      <c r="O67" s="779"/>
      <c r="P67" s="748"/>
      <c r="Q67" s="762">
        <v>75.239999999999995</v>
      </c>
      <c r="R67" s="779"/>
      <c r="S67" s="780">
        <v>75.239999999999995</v>
      </c>
      <c r="T67" s="748"/>
      <c r="U67" s="748"/>
      <c r="V67" s="779"/>
      <c r="W67" s="779"/>
      <c r="X67" s="748"/>
      <c r="Y67" s="748"/>
      <c r="Z67" s="779"/>
      <c r="AA67" s="755"/>
    </row>
    <row r="68" spans="1:28">
      <c r="A68" s="778">
        <v>10</v>
      </c>
      <c r="B68" s="763" t="s">
        <v>109</v>
      </c>
      <c r="C68" s="745">
        <f>SUM(C69:C72)</f>
        <v>3432</v>
      </c>
      <c r="D68" s="745">
        <f>SUM(D69:D72)</f>
        <v>4962.51</v>
      </c>
      <c r="E68" s="747">
        <f t="shared" si="26"/>
        <v>144.59527972027973</v>
      </c>
      <c r="F68" s="747">
        <f t="shared" si="19"/>
        <v>4962.51</v>
      </c>
      <c r="G68" s="747">
        <f t="shared" si="7"/>
        <v>0</v>
      </c>
      <c r="H68" s="745"/>
      <c r="I68" s="745"/>
      <c r="J68" s="747"/>
      <c r="K68" s="747"/>
      <c r="L68" s="745"/>
      <c r="M68" s="745"/>
      <c r="N68" s="747"/>
      <c r="O68" s="747"/>
      <c r="P68" s="745">
        <f t="shared" ref="P68:S68" si="39">SUM(P69:P72)</f>
        <v>400</v>
      </c>
      <c r="Q68" s="745">
        <f t="shared" si="39"/>
        <v>404.5</v>
      </c>
      <c r="R68" s="747">
        <f t="shared" si="29"/>
        <v>101.125</v>
      </c>
      <c r="S68" s="745">
        <f t="shared" si="39"/>
        <v>404.5</v>
      </c>
      <c r="T68" s="745"/>
      <c r="U68" s="745"/>
      <c r="V68" s="747"/>
      <c r="W68" s="747"/>
      <c r="X68" s="745">
        <f t="shared" ref="X68:Y68" si="40">SUM(X69:X72)</f>
        <v>3032</v>
      </c>
      <c r="Y68" s="745">
        <f t="shared" si="40"/>
        <v>4558.01</v>
      </c>
      <c r="Z68" s="747">
        <f t="shared" si="31"/>
        <v>150.33014511873353</v>
      </c>
      <c r="AA68" s="745">
        <f t="shared" ref="AA68" si="41">SUM(AA69:AA72)</f>
        <v>4558.01</v>
      </c>
    </row>
    <row r="69" spans="1:28">
      <c r="A69" s="743" t="s">
        <v>75</v>
      </c>
      <c r="B69" s="801" t="s">
        <v>110</v>
      </c>
      <c r="C69" s="748">
        <f t="shared" ref="C69:D72" si="42">SUM(H69+L69+P69+T69+X69)</f>
        <v>200</v>
      </c>
      <c r="D69" s="748">
        <f t="shared" si="42"/>
        <v>323.8</v>
      </c>
      <c r="E69" s="779">
        <f t="shared" si="26"/>
        <v>161.9</v>
      </c>
      <c r="F69" s="779">
        <f t="shared" si="19"/>
        <v>323.8</v>
      </c>
      <c r="G69" s="779">
        <f t="shared" si="7"/>
        <v>0</v>
      </c>
      <c r="H69" s="748"/>
      <c r="I69" s="748"/>
      <c r="J69" s="779"/>
      <c r="K69" s="779"/>
      <c r="L69" s="743"/>
      <c r="M69" s="743"/>
      <c r="N69" s="779"/>
      <c r="O69" s="779"/>
      <c r="P69" s="743"/>
      <c r="Q69" s="743"/>
      <c r="R69" s="779"/>
      <c r="S69" s="779"/>
      <c r="T69" s="748"/>
      <c r="U69" s="748"/>
      <c r="V69" s="779"/>
      <c r="W69" s="779"/>
      <c r="X69" s="748">
        <v>200</v>
      </c>
      <c r="Y69" s="748">
        <v>323.8</v>
      </c>
      <c r="Z69" s="779">
        <f t="shared" si="31"/>
        <v>161.9</v>
      </c>
      <c r="AA69" s="748">
        <v>323.8</v>
      </c>
      <c r="AB69" s="15"/>
    </row>
    <row r="70" spans="1:28" ht="26.25">
      <c r="A70" s="743" t="s">
        <v>66</v>
      </c>
      <c r="B70" s="802" t="s">
        <v>111</v>
      </c>
      <c r="C70" s="748">
        <f t="shared" si="42"/>
        <v>517</v>
      </c>
      <c r="D70" s="748">
        <f t="shared" si="42"/>
        <v>15</v>
      </c>
      <c r="E70" s="779">
        <f t="shared" si="26"/>
        <v>2.9013539651837523</v>
      </c>
      <c r="F70" s="779">
        <f t="shared" si="19"/>
        <v>15</v>
      </c>
      <c r="G70" s="779">
        <f t="shared" ref="G70:G123" si="43">SUM(D70-F70)</f>
        <v>0</v>
      </c>
      <c r="H70" s="748"/>
      <c r="I70" s="748"/>
      <c r="J70" s="779"/>
      <c r="K70" s="779"/>
      <c r="L70" s="743"/>
      <c r="M70" s="743"/>
      <c r="N70" s="779"/>
      <c r="O70" s="779"/>
      <c r="P70" s="743">
        <v>400</v>
      </c>
      <c r="Q70" s="743">
        <v>15</v>
      </c>
      <c r="R70" s="779">
        <f t="shared" si="29"/>
        <v>3.75</v>
      </c>
      <c r="S70" s="779">
        <v>15</v>
      </c>
      <c r="T70" s="748"/>
      <c r="U70" s="748"/>
      <c r="V70" s="779"/>
      <c r="W70" s="779"/>
      <c r="X70" s="748">
        <v>117</v>
      </c>
      <c r="Y70" s="748"/>
      <c r="Z70" s="779">
        <f t="shared" si="31"/>
        <v>0</v>
      </c>
      <c r="AA70" s="748"/>
      <c r="AB70" s="15"/>
    </row>
    <row r="71" spans="1:28">
      <c r="A71" s="743" t="s">
        <v>68</v>
      </c>
      <c r="B71" s="803" t="s">
        <v>112</v>
      </c>
      <c r="C71" s="748">
        <f t="shared" si="42"/>
        <v>1895</v>
      </c>
      <c r="D71" s="748">
        <f t="shared" si="42"/>
        <v>2694.4</v>
      </c>
      <c r="E71" s="779">
        <f t="shared" si="26"/>
        <v>142.18469656992085</v>
      </c>
      <c r="F71" s="779">
        <f t="shared" si="19"/>
        <v>2694.4</v>
      </c>
      <c r="G71" s="779">
        <f t="shared" si="43"/>
        <v>0</v>
      </c>
      <c r="H71" s="748"/>
      <c r="I71" s="748"/>
      <c r="J71" s="779"/>
      <c r="K71" s="779"/>
      <c r="L71" s="743"/>
      <c r="M71" s="743"/>
      <c r="N71" s="779"/>
      <c r="O71" s="779"/>
      <c r="P71" s="743"/>
      <c r="Q71" s="743">
        <v>389.5</v>
      </c>
      <c r="R71" s="779"/>
      <c r="S71" s="779">
        <v>389.5</v>
      </c>
      <c r="T71" s="748"/>
      <c r="U71" s="748"/>
      <c r="V71" s="779"/>
      <c r="W71" s="779"/>
      <c r="X71" s="748">
        <v>1895</v>
      </c>
      <c r="Y71" s="748">
        <v>2304.9</v>
      </c>
      <c r="Z71" s="779">
        <f t="shared" si="31"/>
        <v>121.63060686015832</v>
      </c>
      <c r="AA71" s="748">
        <v>2304.9</v>
      </c>
      <c r="AB71" s="15"/>
    </row>
    <row r="72" spans="1:28">
      <c r="A72" s="743" t="s">
        <v>70</v>
      </c>
      <c r="B72" s="804" t="s">
        <v>113</v>
      </c>
      <c r="C72" s="748">
        <f t="shared" si="42"/>
        <v>820</v>
      </c>
      <c r="D72" s="748">
        <f t="shared" si="42"/>
        <v>1929.31</v>
      </c>
      <c r="E72" s="779">
        <f t="shared" si="26"/>
        <v>235.28170731707317</v>
      </c>
      <c r="F72" s="779">
        <f t="shared" si="19"/>
        <v>1929.31</v>
      </c>
      <c r="G72" s="779">
        <f t="shared" si="43"/>
        <v>0</v>
      </c>
      <c r="H72" s="748"/>
      <c r="I72" s="748"/>
      <c r="J72" s="779"/>
      <c r="K72" s="779"/>
      <c r="L72" s="743"/>
      <c r="M72" s="743"/>
      <c r="N72" s="779"/>
      <c r="O72" s="779"/>
      <c r="P72" s="743"/>
      <c r="Q72" s="743"/>
      <c r="R72" s="779"/>
      <c r="S72" s="779"/>
      <c r="T72" s="748"/>
      <c r="U72" s="748"/>
      <c r="V72" s="779"/>
      <c r="W72" s="779"/>
      <c r="X72" s="748">
        <v>820</v>
      </c>
      <c r="Y72" s="748">
        <v>1929.31</v>
      </c>
      <c r="Z72" s="779">
        <f t="shared" si="31"/>
        <v>235.28170731707317</v>
      </c>
      <c r="AA72" s="748">
        <v>1929.31</v>
      </c>
      <c r="AB72" s="15"/>
    </row>
    <row r="73" spans="1:28">
      <c r="A73" s="745">
        <v>11</v>
      </c>
      <c r="B73" s="751" t="s">
        <v>114</v>
      </c>
      <c r="C73" s="745">
        <f>SUM(C74:C76)</f>
        <v>2045</v>
      </c>
      <c r="D73" s="745">
        <f>SUM(D74:D76)</f>
        <v>1699</v>
      </c>
      <c r="E73" s="747">
        <f t="shared" si="26"/>
        <v>83.080684596577015</v>
      </c>
      <c r="F73" s="747">
        <f t="shared" si="19"/>
        <v>1699</v>
      </c>
      <c r="G73" s="747">
        <f t="shared" si="43"/>
        <v>0</v>
      </c>
      <c r="H73" s="745"/>
      <c r="I73" s="745"/>
      <c r="J73" s="747"/>
      <c r="K73" s="747"/>
      <c r="L73" s="745">
        <v>360</v>
      </c>
      <c r="M73" s="745">
        <v>300</v>
      </c>
      <c r="N73" s="747">
        <f t="shared" si="28"/>
        <v>83.333333333333343</v>
      </c>
      <c r="O73" s="745">
        <v>300</v>
      </c>
      <c r="P73" s="745">
        <f t="shared" ref="P73:Q73" si="44">SUM(P74:P76)</f>
        <v>1000</v>
      </c>
      <c r="Q73" s="745">
        <f t="shared" si="44"/>
        <v>1049</v>
      </c>
      <c r="R73" s="747">
        <f t="shared" si="29"/>
        <v>104.89999999999999</v>
      </c>
      <c r="S73" s="745">
        <f t="shared" ref="S73" si="45">SUM(S74:S76)</f>
        <v>1049</v>
      </c>
      <c r="T73" s="745">
        <f t="shared" ref="T73:U73" si="46">SUM(T74:T76)</f>
        <v>485</v>
      </c>
      <c r="U73" s="745">
        <f t="shared" si="46"/>
        <v>350</v>
      </c>
      <c r="V73" s="747">
        <f t="shared" si="30"/>
        <v>72.164948453608247</v>
      </c>
      <c r="W73" s="745">
        <f t="shared" ref="W73" si="47">SUM(W74:W76)</f>
        <v>350</v>
      </c>
      <c r="X73" s="745">
        <v>200</v>
      </c>
      <c r="Y73" s="745"/>
      <c r="Z73" s="747">
        <f t="shared" si="31"/>
        <v>0</v>
      </c>
      <c r="AA73" s="756"/>
    </row>
    <row r="74" spans="1:28" ht="30.75" customHeight="1">
      <c r="A74" s="743" t="s">
        <v>75</v>
      </c>
      <c r="B74" s="805" t="s">
        <v>115</v>
      </c>
      <c r="C74" s="748">
        <f t="shared" ref="C74:D76" si="48">SUM(H74+L74+P74+T74+X74)</f>
        <v>475</v>
      </c>
      <c r="D74" s="748">
        <f t="shared" si="48"/>
        <v>359</v>
      </c>
      <c r="E74" s="779">
        <f t="shared" si="26"/>
        <v>75.578947368421055</v>
      </c>
      <c r="F74" s="779">
        <f t="shared" si="19"/>
        <v>359</v>
      </c>
      <c r="G74" s="779">
        <f t="shared" si="43"/>
        <v>0</v>
      </c>
      <c r="H74" s="748"/>
      <c r="I74" s="748"/>
      <c r="J74" s="779"/>
      <c r="K74" s="779"/>
      <c r="L74" s="748"/>
      <c r="M74" s="748"/>
      <c r="N74" s="779"/>
      <c r="O74" s="748"/>
      <c r="P74" s="748">
        <v>210</v>
      </c>
      <c r="Q74" s="748">
        <v>359</v>
      </c>
      <c r="R74" s="779">
        <f t="shared" si="29"/>
        <v>170.95238095238093</v>
      </c>
      <c r="S74" s="748">
        <v>359</v>
      </c>
      <c r="T74" s="748">
        <v>65</v>
      </c>
      <c r="U74" s="748"/>
      <c r="V74" s="779">
        <f t="shared" si="30"/>
        <v>0</v>
      </c>
      <c r="W74" s="748"/>
      <c r="X74" s="748">
        <v>200</v>
      </c>
      <c r="Y74" s="748"/>
      <c r="Z74" s="779">
        <f t="shared" si="31"/>
        <v>0</v>
      </c>
      <c r="AA74" s="755"/>
    </row>
    <row r="75" spans="1:28" ht="26.25">
      <c r="A75" s="743" t="s">
        <v>66</v>
      </c>
      <c r="B75" s="805" t="s">
        <v>116</v>
      </c>
      <c r="C75" s="748">
        <f t="shared" si="48"/>
        <v>370</v>
      </c>
      <c r="D75" s="748">
        <f t="shared" si="48"/>
        <v>340</v>
      </c>
      <c r="E75" s="779">
        <f t="shared" si="26"/>
        <v>91.891891891891902</v>
      </c>
      <c r="F75" s="779">
        <f t="shared" si="19"/>
        <v>340</v>
      </c>
      <c r="G75" s="779">
        <f t="shared" si="43"/>
        <v>0</v>
      </c>
      <c r="H75" s="748"/>
      <c r="I75" s="748"/>
      <c r="J75" s="779"/>
      <c r="K75" s="779"/>
      <c r="L75" s="748"/>
      <c r="M75" s="748"/>
      <c r="N75" s="779"/>
      <c r="O75" s="748"/>
      <c r="P75" s="748">
        <v>370</v>
      </c>
      <c r="Q75" s="748">
        <v>340</v>
      </c>
      <c r="R75" s="779">
        <f t="shared" si="29"/>
        <v>91.891891891891902</v>
      </c>
      <c r="S75" s="748">
        <v>340</v>
      </c>
      <c r="T75" s="748"/>
      <c r="U75" s="748"/>
      <c r="V75" s="779"/>
      <c r="W75" s="748"/>
      <c r="X75" s="748"/>
      <c r="Y75" s="748"/>
      <c r="Z75" s="779"/>
      <c r="AA75" s="755"/>
    </row>
    <row r="76" spans="1:28" ht="17.25" customHeight="1">
      <c r="A76" s="743" t="s">
        <v>68</v>
      </c>
      <c r="B76" s="805" t="s">
        <v>117</v>
      </c>
      <c r="C76" s="748">
        <f t="shared" si="48"/>
        <v>1200</v>
      </c>
      <c r="D76" s="748">
        <f t="shared" si="48"/>
        <v>1000</v>
      </c>
      <c r="E76" s="779">
        <f t="shared" si="26"/>
        <v>83.333333333333343</v>
      </c>
      <c r="F76" s="779">
        <f t="shared" si="19"/>
        <v>1000</v>
      </c>
      <c r="G76" s="779">
        <f t="shared" si="43"/>
        <v>0</v>
      </c>
      <c r="H76" s="748"/>
      <c r="I76" s="748"/>
      <c r="J76" s="779"/>
      <c r="K76" s="779"/>
      <c r="L76" s="748">
        <v>360</v>
      </c>
      <c r="M76" s="748">
        <v>300</v>
      </c>
      <c r="N76" s="779">
        <f t="shared" si="28"/>
        <v>83.333333333333343</v>
      </c>
      <c r="O76" s="748">
        <v>300</v>
      </c>
      <c r="P76" s="748">
        <v>420</v>
      </c>
      <c r="Q76" s="748">
        <v>350</v>
      </c>
      <c r="R76" s="779">
        <f>SUM(Q76/P76*100)</f>
        <v>83.333333333333343</v>
      </c>
      <c r="S76" s="748">
        <v>350</v>
      </c>
      <c r="T76" s="748">
        <v>420</v>
      </c>
      <c r="U76" s="748">
        <v>350</v>
      </c>
      <c r="V76" s="779">
        <f t="shared" si="30"/>
        <v>83.333333333333343</v>
      </c>
      <c r="W76" s="748">
        <v>350</v>
      </c>
      <c r="X76" s="748"/>
      <c r="Y76" s="748"/>
      <c r="Z76" s="779"/>
      <c r="AA76" s="755"/>
    </row>
    <row r="77" spans="1:28" ht="38.25">
      <c r="A77" s="777">
        <v>12</v>
      </c>
      <c r="B77" s="759" t="s">
        <v>118</v>
      </c>
      <c r="C77" s="745">
        <f>SUM(C78:C82)</f>
        <v>246.9</v>
      </c>
      <c r="D77" s="745">
        <f>SUM(D78:D82)</f>
        <v>569.76499999999999</v>
      </c>
      <c r="E77" s="747">
        <f t="shared" si="26"/>
        <v>230.76751721344672</v>
      </c>
      <c r="F77" s="747">
        <f>SUM(K77+O77+S77+W77+AA77)</f>
        <v>394.26499999999999</v>
      </c>
      <c r="G77" s="747">
        <f t="shared" si="43"/>
        <v>175.5</v>
      </c>
      <c r="H77" s="745"/>
      <c r="I77" s="745"/>
      <c r="J77" s="747"/>
      <c r="K77" s="747"/>
      <c r="L77" s="745">
        <f t="shared" ref="L77:M77" si="49">SUM(L78:L82)</f>
        <v>250.6</v>
      </c>
      <c r="M77" s="745">
        <f t="shared" si="49"/>
        <v>323.48</v>
      </c>
      <c r="N77" s="747">
        <f t="shared" si="28"/>
        <v>129.08220271348765</v>
      </c>
      <c r="O77" s="745">
        <f t="shared" ref="O77" si="50">SUM(O78:O82)</f>
        <v>147.97999999999999</v>
      </c>
      <c r="P77" s="745">
        <f t="shared" ref="P77:Q77" si="51">SUM(P78:P82)</f>
        <v>0</v>
      </c>
      <c r="Q77" s="745">
        <f t="shared" si="51"/>
        <v>246.285</v>
      </c>
      <c r="R77" s="747"/>
      <c r="S77" s="745">
        <f t="shared" ref="S77" si="52">SUM(S78:S82)</f>
        <v>246.285</v>
      </c>
      <c r="T77" s="745"/>
      <c r="U77" s="745"/>
      <c r="V77" s="747"/>
      <c r="W77" s="747"/>
      <c r="X77" s="745"/>
      <c r="Y77" s="745"/>
      <c r="Z77" s="747"/>
      <c r="AA77" s="756"/>
    </row>
    <row r="78" spans="1:28" s="15" customFormat="1" ht="24.75" customHeight="1">
      <c r="A78" s="748" t="s">
        <v>75</v>
      </c>
      <c r="B78" s="807" t="s">
        <v>119</v>
      </c>
      <c r="C78" s="748">
        <f>SUM(H78+L78+P78+T78+X78)</f>
        <v>100</v>
      </c>
      <c r="D78" s="748">
        <f>SUM(I78+M78+Q78+U78+Y78)</f>
        <v>0</v>
      </c>
      <c r="E78" s="779">
        <f t="shared" si="26"/>
        <v>0</v>
      </c>
      <c r="F78" s="779">
        <f>SUM(K78+O78+S78+W78+AA78)</f>
        <v>0</v>
      </c>
      <c r="G78" s="779">
        <f t="shared" si="43"/>
        <v>0</v>
      </c>
      <c r="H78" s="748"/>
      <c r="I78" s="748"/>
      <c r="J78" s="779"/>
      <c r="K78" s="779"/>
      <c r="L78" s="748">
        <v>100</v>
      </c>
      <c r="M78" s="748"/>
      <c r="N78" s="779">
        <f t="shared" si="28"/>
        <v>0</v>
      </c>
      <c r="O78" s="748"/>
      <c r="P78" s="748"/>
      <c r="Q78" s="760"/>
      <c r="R78" s="779"/>
      <c r="S78" s="784"/>
      <c r="T78" s="748"/>
      <c r="U78" s="748"/>
      <c r="V78" s="779"/>
      <c r="W78" s="779"/>
      <c r="X78" s="748"/>
      <c r="Y78" s="748"/>
      <c r="Z78" s="779"/>
      <c r="AA78" s="755"/>
    </row>
    <row r="79" spans="1:28" s="15" customFormat="1" ht="26.25">
      <c r="A79" s="748" t="s">
        <v>66</v>
      </c>
      <c r="B79" s="807" t="s">
        <v>120</v>
      </c>
      <c r="C79" s="748">
        <v>61</v>
      </c>
      <c r="D79" s="764">
        <f>SUM(I79+M79+Q79+U79+Y79)</f>
        <v>94.04</v>
      </c>
      <c r="E79" s="779">
        <f t="shared" si="26"/>
        <v>154.1639344262295</v>
      </c>
      <c r="F79" s="779">
        <f>SUM(K79+O79+S79+W79+AA79)</f>
        <v>94.04</v>
      </c>
      <c r="G79" s="779">
        <f t="shared" si="43"/>
        <v>0</v>
      </c>
      <c r="H79" s="748"/>
      <c r="I79" s="748"/>
      <c r="J79" s="779"/>
      <c r="K79" s="779"/>
      <c r="L79" s="760">
        <v>70</v>
      </c>
      <c r="M79" s="748"/>
      <c r="N79" s="779">
        <f t="shared" si="28"/>
        <v>0</v>
      </c>
      <c r="O79" s="748"/>
      <c r="P79" s="748"/>
      <c r="Q79" s="760">
        <v>94.04</v>
      </c>
      <c r="R79" s="779"/>
      <c r="S79" s="784">
        <v>94.04</v>
      </c>
      <c r="T79" s="748"/>
      <c r="U79" s="748"/>
      <c r="V79" s="779"/>
      <c r="W79" s="779"/>
      <c r="X79" s="748"/>
      <c r="Y79" s="748"/>
      <c r="Z79" s="779"/>
      <c r="AA79" s="755"/>
    </row>
    <row r="80" spans="1:28" s="15" customFormat="1" ht="26.25">
      <c r="A80" s="748" t="s">
        <v>68</v>
      </c>
      <c r="B80" s="807" t="s">
        <v>121</v>
      </c>
      <c r="C80" s="748">
        <v>20</v>
      </c>
      <c r="D80" s="748">
        <f>SUM(I80+M80+Q80+U80+Y80)</f>
        <v>48.3</v>
      </c>
      <c r="E80" s="779">
        <f t="shared" si="26"/>
        <v>241.5</v>
      </c>
      <c r="F80" s="779">
        <f t="shared" si="19"/>
        <v>48.3</v>
      </c>
      <c r="G80" s="779">
        <f t="shared" si="43"/>
        <v>0</v>
      </c>
      <c r="H80" s="748"/>
      <c r="I80" s="748"/>
      <c r="J80" s="779"/>
      <c r="K80" s="779"/>
      <c r="L80" s="760">
        <v>15</v>
      </c>
      <c r="M80" s="748"/>
      <c r="N80" s="779">
        <f t="shared" si="28"/>
        <v>0</v>
      </c>
      <c r="O80" s="748"/>
      <c r="P80" s="748"/>
      <c r="Q80" s="760">
        <v>48.3</v>
      </c>
      <c r="R80" s="779"/>
      <c r="S80" s="784">
        <v>48.3</v>
      </c>
      <c r="T80" s="748"/>
      <c r="U80" s="748"/>
      <c r="V80" s="779"/>
      <c r="W80" s="779"/>
      <c r="X80" s="748"/>
      <c r="Y80" s="748"/>
      <c r="Z80" s="779"/>
      <c r="AA80" s="755"/>
    </row>
    <row r="81" spans="1:27" s="15" customFormat="1">
      <c r="A81" s="748" t="s">
        <v>70</v>
      </c>
      <c r="B81" s="807" t="s">
        <v>122</v>
      </c>
      <c r="C81" s="748">
        <v>65.900000000000006</v>
      </c>
      <c r="D81" s="748">
        <f>SUM(I81+M81+Q81+U81+Y81)</f>
        <v>58.738</v>
      </c>
      <c r="E81" s="779">
        <f t="shared" si="26"/>
        <v>89.132018209408187</v>
      </c>
      <c r="F81" s="779">
        <f t="shared" si="19"/>
        <v>58.738</v>
      </c>
      <c r="G81" s="779">
        <f t="shared" si="43"/>
        <v>0</v>
      </c>
      <c r="H81" s="748"/>
      <c r="I81" s="748"/>
      <c r="J81" s="779"/>
      <c r="K81" s="779"/>
      <c r="L81" s="760">
        <v>65.599999999999994</v>
      </c>
      <c r="M81" s="748"/>
      <c r="N81" s="779">
        <f t="shared" si="28"/>
        <v>0</v>
      </c>
      <c r="O81" s="748"/>
      <c r="P81" s="748"/>
      <c r="Q81" s="760">
        <v>58.738</v>
      </c>
      <c r="R81" s="779"/>
      <c r="S81" s="784">
        <v>58.738</v>
      </c>
      <c r="T81" s="748"/>
      <c r="U81" s="748"/>
      <c r="V81" s="779"/>
      <c r="W81" s="779"/>
      <c r="X81" s="748"/>
      <c r="Y81" s="748"/>
      <c r="Z81" s="779"/>
      <c r="AA81" s="755"/>
    </row>
    <row r="82" spans="1:27" s="15" customFormat="1" ht="39">
      <c r="A82" s="748" t="s">
        <v>72</v>
      </c>
      <c r="B82" s="806" t="s">
        <v>123</v>
      </c>
      <c r="C82" s="748">
        <f>SUM(H82+L82+P82+T82+X82)</f>
        <v>0</v>
      </c>
      <c r="D82" s="764">
        <f>SUM(I82+M82+Q82+U82+Y82)</f>
        <v>368.68700000000001</v>
      </c>
      <c r="E82" s="779"/>
      <c r="F82" s="779">
        <f t="shared" si="19"/>
        <v>193.18699999999998</v>
      </c>
      <c r="G82" s="779">
        <f t="shared" si="43"/>
        <v>175.50000000000003</v>
      </c>
      <c r="H82" s="748"/>
      <c r="I82" s="748"/>
      <c r="J82" s="779"/>
      <c r="K82" s="779"/>
      <c r="L82" s="760"/>
      <c r="M82" s="765">
        <v>323.48</v>
      </c>
      <c r="N82" s="779"/>
      <c r="O82" s="765">
        <v>147.97999999999999</v>
      </c>
      <c r="P82" s="748"/>
      <c r="Q82" s="766">
        <v>45.207000000000001</v>
      </c>
      <c r="R82" s="779"/>
      <c r="S82" s="786">
        <v>45.207000000000001</v>
      </c>
      <c r="T82" s="748"/>
      <c r="U82" s="748"/>
      <c r="V82" s="779"/>
      <c r="W82" s="779"/>
      <c r="X82" s="748"/>
      <c r="Y82" s="748"/>
      <c r="Z82" s="779"/>
      <c r="AA82" s="755"/>
    </row>
    <row r="83" spans="1:27" ht="27.75" customHeight="1">
      <c r="A83" s="777">
        <v>13</v>
      </c>
      <c r="B83" s="751" t="s">
        <v>124</v>
      </c>
      <c r="C83" s="745">
        <f>SUM(C84:C88)</f>
        <v>950</v>
      </c>
      <c r="D83" s="745">
        <f>SUM(D84:D88)</f>
        <v>1080.01</v>
      </c>
      <c r="E83" s="747">
        <f t="shared" si="26"/>
        <v>113.68526315789474</v>
      </c>
      <c r="F83" s="747">
        <f t="shared" si="19"/>
        <v>1080.01</v>
      </c>
      <c r="G83" s="747">
        <f t="shared" si="43"/>
        <v>0</v>
      </c>
      <c r="H83" s="747"/>
      <c r="I83" s="745"/>
      <c r="J83" s="747"/>
      <c r="K83" s="747"/>
      <c r="L83" s="745">
        <f t="shared" ref="L83:M83" si="53">SUM(L84:L88)</f>
        <v>0</v>
      </c>
      <c r="M83" s="745">
        <f t="shared" si="53"/>
        <v>0</v>
      </c>
      <c r="N83" s="747"/>
      <c r="O83" s="747"/>
      <c r="P83" s="745">
        <f t="shared" ref="P83:Q83" si="54">SUM(P84:P88)</f>
        <v>950</v>
      </c>
      <c r="Q83" s="745">
        <f t="shared" si="54"/>
        <v>1080.01</v>
      </c>
      <c r="R83" s="747">
        <f t="shared" si="29"/>
        <v>113.68526315789474</v>
      </c>
      <c r="S83" s="745">
        <f t="shared" ref="S83" si="55">SUM(S84:S88)</f>
        <v>1080.01</v>
      </c>
      <c r="T83" s="747"/>
      <c r="U83" s="745"/>
      <c r="V83" s="747"/>
      <c r="W83" s="747"/>
      <c r="X83" s="745"/>
      <c r="Y83" s="744"/>
      <c r="Z83" s="747"/>
      <c r="AA83" s="756"/>
    </row>
    <row r="84" spans="1:27">
      <c r="A84" s="743" t="s">
        <v>75</v>
      </c>
      <c r="B84" s="808" t="s">
        <v>125</v>
      </c>
      <c r="C84" s="748">
        <f>SUM(H84+L84+P84+T84+X84)</f>
        <v>205</v>
      </c>
      <c r="D84" s="748">
        <f t="shared" ref="D84:D88" si="56">SUM(I84+M84+Q84+U84+Y84)</f>
        <v>309.73</v>
      </c>
      <c r="E84" s="779">
        <f t="shared" si="26"/>
        <v>151.08780487804879</v>
      </c>
      <c r="F84" s="779">
        <f t="shared" si="19"/>
        <v>309.73</v>
      </c>
      <c r="G84" s="779">
        <f t="shared" si="43"/>
        <v>0</v>
      </c>
      <c r="H84" s="748"/>
      <c r="I84" s="748"/>
      <c r="J84" s="779"/>
      <c r="K84" s="779"/>
      <c r="L84" s="743"/>
      <c r="M84" s="743"/>
      <c r="N84" s="779"/>
      <c r="O84" s="779"/>
      <c r="P84" s="743">
        <v>205</v>
      </c>
      <c r="Q84" s="743">
        <v>309.73</v>
      </c>
      <c r="R84" s="779">
        <f t="shared" si="29"/>
        <v>151.08780487804879</v>
      </c>
      <c r="S84" s="748">
        <v>309.73</v>
      </c>
      <c r="T84" s="748"/>
      <c r="U84" s="748"/>
      <c r="V84" s="779"/>
      <c r="W84" s="779"/>
      <c r="X84" s="748"/>
      <c r="Y84" s="748"/>
      <c r="Z84" s="779"/>
      <c r="AA84" s="755"/>
    </row>
    <row r="85" spans="1:27" ht="38.25">
      <c r="A85" s="743" t="s">
        <v>66</v>
      </c>
      <c r="B85" s="809" t="s">
        <v>126</v>
      </c>
      <c r="C85" s="748">
        <f t="shared" ref="C85:C88" si="57">SUM(H85+L85+P85+T85+X85)</f>
        <v>210</v>
      </c>
      <c r="D85" s="748">
        <f t="shared" si="56"/>
        <v>196.72</v>
      </c>
      <c r="E85" s="779">
        <f t="shared" si="26"/>
        <v>93.676190476190484</v>
      </c>
      <c r="F85" s="779">
        <f t="shared" si="19"/>
        <v>196.72</v>
      </c>
      <c r="G85" s="779">
        <f t="shared" si="43"/>
        <v>0</v>
      </c>
      <c r="H85" s="748"/>
      <c r="I85" s="748"/>
      <c r="J85" s="779"/>
      <c r="K85" s="779"/>
      <c r="L85" s="743"/>
      <c r="M85" s="743"/>
      <c r="N85" s="779"/>
      <c r="O85" s="779"/>
      <c r="P85" s="743">
        <v>210</v>
      </c>
      <c r="Q85" s="743">
        <v>196.72</v>
      </c>
      <c r="R85" s="779">
        <f t="shared" si="29"/>
        <v>93.676190476190484</v>
      </c>
      <c r="S85" s="748">
        <v>196.72</v>
      </c>
      <c r="T85" s="748"/>
      <c r="U85" s="748"/>
      <c r="V85" s="779"/>
      <c r="W85" s="779"/>
      <c r="X85" s="748"/>
      <c r="Y85" s="748"/>
      <c r="Z85" s="779"/>
      <c r="AA85" s="755"/>
    </row>
    <row r="86" spans="1:27" ht="25.5">
      <c r="A86" s="743" t="s">
        <v>68</v>
      </c>
      <c r="B86" s="810" t="s">
        <v>127</v>
      </c>
      <c r="C86" s="748">
        <f t="shared" si="57"/>
        <v>105</v>
      </c>
      <c r="D86" s="748">
        <f t="shared" si="56"/>
        <v>66.930000000000007</v>
      </c>
      <c r="E86" s="779">
        <f t="shared" si="26"/>
        <v>63.742857142857147</v>
      </c>
      <c r="F86" s="779">
        <f t="shared" si="19"/>
        <v>66.930000000000007</v>
      </c>
      <c r="G86" s="779">
        <f t="shared" si="43"/>
        <v>0</v>
      </c>
      <c r="H86" s="748"/>
      <c r="I86" s="748"/>
      <c r="J86" s="779"/>
      <c r="K86" s="779"/>
      <c r="L86" s="743"/>
      <c r="M86" s="743"/>
      <c r="N86" s="779"/>
      <c r="O86" s="779"/>
      <c r="P86" s="743">
        <v>105</v>
      </c>
      <c r="Q86" s="743">
        <v>66.930000000000007</v>
      </c>
      <c r="R86" s="779">
        <f t="shared" si="29"/>
        <v>63.742857142857147</v>
      </c>
      <c r="S86" s="748">
        <v>66.930000000000007</v>
      </c>
      <c r="T86" s="748"/>
      <c r="U86" s="748"/>
      <c r="V86" s="779"/>
      <c r="W86" s="779"/>
      <c r="X86" s="748"/>
      <c r="Y86" s="748"/>
      <c r="Z86" s="779"/>
      <c r="AA86" s="755"/>
    </row>
    <row r="87" spans="1:27" ht="25.5">
      <c r="A87" s="743" t="s">
        <v>70</v>
      </c>
      <c r="B87" s="810" t="s">
        <v>128</v>
      </c>
      <c r="C87" s="748">
        <f t="shared" si="57"/>
        <v>345</v>
      </c>
      <c r="D87" s="748">
        <f t="shared" si="56"/>
        <v>296.08999999999997</v>
      </c>
      <c r="E87" s="779">
        <f t="shared" si="26"/>
        <v>85.823188405797097</v>
      </c>
      <c r="F87" s="779">
        <f t="shared" ref="F87:F122" si="58">SUM(K87+O87+S87+W87+AA87)</f>
        <v>296.08999999999997</v>
      </c>
      <c r="G87" s="779">
        <f t="shared" si="43"/>
        <v>0</v>
      </c>
      <c r="H87" s="748"/>
      <c r="I87" s="748"/>
      <c r="J87" s="779"/>
      <c r="K87" s="779"/>
      <c r="L87" s="743"/>
      <c r="M87" s="743"/>
      <c r="N87" s="779"/>
      <c r="O87" s="779"/>
      <c r="P87" s="743">
        <v>345</v>
      </c>
      <c r="Q87" s="743">
        <v>296.08999999999997</v>
      </c>
      <c r="R87" s="779">
        <f t="shared" si="29"/>
        <v>85.823188405797097</v>
      </c>
      <c r="S87" s="748">
        <v>296.08999999999997</v>
      </c>
      <c r="T87" s="748"/>
      <c r="U87" s="748"/>
      <c r="V87" s="779"/>
      <c r="W87" s="779"/>
      <c r="X87" s="748"/>
      <c r="Y87" s="748"/>
      <c r="Z87" s="779"/>
      <c r="AA87" s="755"/>
    </row>
    <row r="88" spans="1:27" ht="25.5">
      <c r="A88" s="743" t="s">
        <v>72</v>
      </c>
      <c r="B88" s="810" t="s">
        <v>129</v>
      </c>
      <c r="C88" s="748">
        <f t="shared" si="57"/>
        <v>85</v>
      </c>
      <c r="D88" s="748">
        <f t="shared" si="56"/>
        <v>210.54</v>
      </c>
      <c r="E88" s="779">
        <f t="shared" ref="E88:E121" si="59">SUM(D88/C88*100)</f>
        <v>247.69411764705879</v>
      </c>
      <c r="F88" s="779">
        <f t="shared" si="58"/>
        <v>210.54</v>
      </c>
      <c r="G88" s="779">
        <f t="shared" si="43"/>
        <v>0</v>
      </c>
      <c r="H88" s="748"/>
      <c r="I88" s="748"/>
      <c r="J88" s="779"/>
      <c r="K88" s="779"/>
      <c r="L88" s="743"/>
      <c r="M88" s="743"/>
      <c r="N88" s="779"/>
      <c r="O88" s="779"/>
      <c r="P88" s="743">
        <v>85</v>
      </c>
      <c r="Q88" s="743">
        <v>210.54</v>
      </c>
      <c r="R88" s="779">
        <f t="shared" ref="R88:R121" si="60">SUM(Q88/P88*100)</f>
        <v>247.69411764705879</v>
      </c>
      <c r="S88" s="748">
        <v>210.54</v>
      </c>
      <c r="T88" s="748"/>
      <c r="U88" s="748"/>
      <c r="V88" s="779"/>
      <c r="W88" s="779"/>
      <c r="X88" s="748"/>
      <c r="Y88" s="748"/>
      <c r="Z88" s="779"/>
      <c r="AA88" s="755"/>
    </row>
    <row r="89" spans="1:27" ht="39">
      <c r="A89" s="777">
        <v>14</v>
      </c>
      <c r="B89" s="751" t="s">
        <v>130</v>
      </c>
      <c r="C89" s="745">
        <f>SUM(C90:C92)</f>
        <v>500</v>
      </c>
      <c r="D89" s="745">
        <f>SUM(D90:D92)</f>
        <v>500</v>
      </c>
      <c r="E89" s="747">
        <f t="shared" si="59"/>
        <v>100</v>
      </c>
      <c r="F89" s="747">
        <f t="shared" si="58"/>
        <v>500</v>
      </c>
      <c r="G89" s="747">
        <f t="shared" si="43"/>
        <v>0</v>
      </c>
      <c r="H89" s="745"/>
      <c r="I89" s="745"/>
      <c r="J89" s="747"/>
      <c r="K89" s="747"/>
      <c r="L89" s="745"/>
      <c r="M89" s="745"/>
      <c r="N89" s="747"/>
      <c r="O89" s="747"/>
      <c r="P89" s="745">
        <f t="shared" ref="P89:Q89" si="61">SUM(P90:P92)</f>
        <v>500</v>
      </c>
      <c r="Q89" s="745">
        <f t="shared" si="61"/>
        <v>500</v>
      </c>
      <c r="R89" s="747">
        <f t="shared" si="60"/>
        <v>100</v>
      </c>
      <c r="S89" s="745">
        <f t="shared" ref="S89" si="62">SUM(S90:S92)</f>
        <v>500</v>
      </c>
      <c r="T89" s="744"/>
      <c r="U89" s="744"/>
      <c r="V89" s="747"/>
      <c r="W89" s="747"/>
      <c r="X89" s="744"/>
      <c r="Y89" s="744"/>
      <c r="Z89" s="747"/>
      <c r="AA89" s="756"/>
    </row>
    <row r="90" spans="1:27">
      <c r="A90" s="743" t="s">
        <v>75</v>
      </c>
      <c r="B90" s="811" t="s">
        <v>131</v>
      </c>
      <c r="C90" s="748">
        <f t="shared" ref="C90:D92" si="63">SUM(H90+L90+P90+T90+X90)</f>
        <v>10</v>
      </c>
      <c r="D90" s="748">
        <f t="shared" si="63"/>
        <v>10</v>
      </c>
      <c r="E90" s="779">
        <f t="shared" si="59"/>
        <v>100</v>
      </c>
      <c r="F90" s="779">
        <f t="shared" si="58"/>
        <v>10</v>
      </c>
      <c r="G90" s="779">
        <f t="shared" si="43"/>
        <v>0</v>
      </c>
      <c r="H90" s="748"/>
      <c r="I90" s="748"/>
      <c r="J90" s="779"/>
      <c r="K90" s="779"/>
      <c r="L90" s="748"/>
      <c r="M90" s="748"/>
      <c r="N90" s="779"/>
      <c r="O90" s="779"/>
      <c r="P90" s="748">
        <v>10</v>
      </c>
      <c r="Q90" s="748">
        <v>10</v>
      </c>
      <c r="R90" s="779">
        <f t="shared" si="60"/>
        <v>100</v>
      </c>
      <c r="S90" s="748">
        <v>10</v>
      </c>
      <c r="T90" s="748"/>
      <c r="U90" s="748"/>
      <c r="V90" s="779"/>
      <c r="W90" s="779"/>
      <c r="X90" s="748"/>
      <c r="Y90" s="748"/>
      <c r="Z90" s="779"/>
      <c r="AA90" s="755"/>
    </row>
    <row r="91" spans="1:27" ht="26.25">
      <c r="A91" s="743" t="s">
        <v>66</v>
      </c>
      <c r="B91" s="812" t="s">
        <v>132</v>
      </c>
      <c r="C91" s="748">
        <f t="shared" si="63"/>
        <v>490</v>
      </c>
      <c r="D91" s="748">
        <f t="shared" si="63"/>
        <v>490</v>
      </c>
      <c r="E91" s="779">
        <f t="shared" si="59"/>
        <v>100</v>
      </c>
      <c r="F91" s="779">
        <f t="shared" si="58"/>
        <v>490</v>
      </c>
      <c r="G91" s="779">
        <f t="shared" si="43"/>
        <v>0</v>
      </c>
      <c r="H91" s="748"/>
      <c r="I91" s="748"/>
      <c r="J91" s="779"/>
      <c r="K91" s="779"/>
      <c r="L91" s="748"/>
      <c r="M91" s="748"/>
      <c r="N91" s="779"/>
      <c r="O91" s="779"/>
      <c r="P91" s="748">
        <v>490</v>
      </c>
      <c r="Q91" s="748">
        <v>490</v>
      </c>
      <c r="R91" s="779">
        <f t="shared" si="60"/>
        <v>100</v>
      </c>
      <c r="S91" s="748">
        <v>490</v>
      </c>
      <c r="T91" s="748"/>
      <c r="U91" s="748"/>
      <c r="V91" s="779"/>
      <c r="W91" s="779"/>
      <c r="X91" s="748"/>
      <c r="Y91" s="748"/>
      <c r="Z91" s="779"/>
      <c r="AA91" s="755"/>
    </row>
    <row r="92" spans="1:27" ht="39" hidden="1">
      <c r="A92" s="750">
        <v>15</v>
      </c>
      <c r="B92" s="767" t="s">
        <v>133</v>
      </c>
      <c r="C92" s="748">
        <f t="shared" si="63"/>
        <v>0</v>
      </c>
      <c r="D92" s="748">
        <f t="shared" si="63"/>
        <v>0</v>
      </c>
      <c r="E92" s="747"/>
      <c r="F92" s="747">
        <f t="shared" si="58"/>
        <v>0</v>
      </c>
      <c r="G92" s="747">
        <f t="shared" si="43"/>
        <v>0</v>
      </c>
      <c r="H92" s="743"/>
      <c r="I92" s="743"/>
      <c r="J92" s="747"/>
      <c r="K92" s="747"/>
      <c r="L92" s="743"/>
      <c r="M92" s="743"/>
      <c r="N92" s="747"/>
      <c r="O92" s="747"/>
      <c r="P92" s="743"/>
      <c r="Q92" s="743"/>
      <c r="R92" s="747"/>
      <c r="S92" s="747"/>
      <c r="T92" s="743"/>
      <c r="U92" s="743"/>
      <c r="V92" s="747"/>
      <c r="W92" s="747"/>
      <c r="X92" s="743"/>
      <c r="Y92" s="743"/>
      <c r="Z92" s="747"/>
      <c r="AA92" s="742"/>
    </row>
    <row r="93" spans="1:27" ht="25.5">
      <c r="A93" s="777">
        <v>15</v>
      </c>
      <c r="B93" s="768" t="s">
        <v>134</v>
      </c>
      <c r="C93" s="745">
        <f>SUM(C94:C98)</f>
        <v>1219.3500000000001</v>
      </c>
      <c r="D93" s="745">
        <f>SUM(D94:D98)</f>
        <v>1594.9</v>
      </c>
      <c r="E93" s="747">
        <f t="shared" si="59"/>
        <v>130.79919629310697</v>
      </c>
      <c r="F93" s="747">
        <f t="shared" si="58"/>
        <v>1594.9</v>
      </c>
      <c r="G93" s="747">
        <f t="shared" si="43"/>
        <v>0</v>
      </c>
      <c r="H93" s="745"/>
      <c r="I93" s="745"/>
      <c r="J93" s="747"/>
      <c r="K93" s="747"/>
      <c r="L93" s="745">
        <f>SUM(L94:L98)</f>
        <v>70</v>
      </c>
      <c r="M93" s="745">
        <f>SUM(M94:M98)</f>
        <v>245.7</v>
      </c>
      <c r="N93" s="747">
        <f t="shared" ref="N93:N116" si="64">SUM(M93/L93*100)</f>
        <v>351</v>
      </c>
      <c r="O93" s="745">
        <f>SUM(O94:O98)</f>
        <v>245.7</v>
      </c>
      <c r="P93" s="745">
        <f t="shared" ref="P93:Q93" si="65">SUM(P94:P98)</f>
        <v>1149.3500000000001</v>
      </c>
      <c r="Q93" s="745">
        <f t="shared" si="65"/>
        <v>1349.2</v>
      </c>
      <c r="R93" s="747">
        <f t="shared" si="60"/>
        <v>117.38808891982424</v>
      </c>
      <c r="S93" s="745">
        <f t="shared" ref="S93" si="66">SUM(S94:S98)</f>
        <v>1349.2</v>
      </c>
      <c r="T93" s="744"/>
      <c r="U93" s="744"/>
      <c r="V93" s="747"/>
      <c r="W93" s="747"/>
      <c r="X93" s="744"/>
      <c r="Y93" s="744"/>
      <c r="Z93" s="747"/>
      <c r="AA93" s="756"/>
    </row>
    <row r="94" spans="1:27" ht="25.5">
      <c r="A94" s="743" t="s">
        <v>75</v>
      </c>
      <c r="B94" s="813" t="s">
        <v>135</v>
      </c>
      <c r="C94" s="748">
        <f t="shared" ref="C94:D98" si="67">SUM(H94+L94+P94+T94+X94)</f>
        <v>542.91</v>
      </c>
      <c r="D94" s="748">
        <f t="shared" si="67"/>
        <v>495</v>
      </c>
      <c r="E94" s="779">
        <f t="shared" si="59"/>
        <v>91.175332928109626</v>
      </c>
      <c r="F94" s="779">
        <f t="shared" si="58"/>
        <v>495</v>
      </c>
      <c r="G94" s="779">
        <f t="shared" si="43"/>
        <v>0</v>
      </c>
      <c r="H94" s="748"/>
      <c r="I94" s="748"/>
      <c r="J94" s="779"/>
      <c r="K94" s="779"/>
      <c r="L94" s="748"/>
      <c r="M94" s="743"/>
      <c r="N94" s="779"/>
      <c r="O94" s="743"/>
      <c r="P94" s="743">
        <v>542.91</v>
      </c>
      <c r="Q94" s="743">
        <v>495</v>
      </c>
      <c r="R94" s="779">
        <f t="shared" si="60"/>
        <v>91.175332928109626</v>
      </c>
      <c r="S94" s="748">
        <v>495</v>
      </c>
      <c r="T94" s="748"/>
      <c r="U94" s="748"/>
      <c r="V94" s="779"/>
      <c r="W94" s="779"/>
      <c r="X94" s="748"/>
      <c r="Y94" s="748"/>
      <c r="Z94" s="779"/>
      <c r="AA94" s="755"/>
    </row>
    <row r="95" spans="1:27" ht="25.5">
      <c r="A95" s="743" t="s">
        <v>66</v>
      </c>
      <c r="B95" s="814" t="s">
        <v>136</v>
      </c>
      <c r="C95" s="748">
        <f t="shared" si="67"/>
        <v>163.51999999999998</v>
      </c>
      <c r="D95" s="748">
        <f t="shared" si="67"/>
        <v>104.96</v>
      </c>
      <c r="E95" s="779">
        <f t="shared" si="59"/>
        <v>64.187866927592964</v>
      </c>
      <c r="F95" s="779">
        <f t="shared" si="58"/>
        <v>104.96</v>
      </c>
      <c r="G95" s="779">
        <f t="shared" si="43"/>
        <v>0</v>
      </c>
      <c r="H95" s="748"/>
      <c r="I95" s="748"/>
      <c r="J95" s="779"/>
      <c r="K95" s="779"/>
      <c r="L95" s="748">
        <v>70</v>
      </c>
      <c r="M95" s="743"/>
      <c r="N95" s="779">
        <f t="shared" si="64"/>
        <v>0</v>
      </c>
      <c r="O95" s="743"/>
      <c r="P95" s="743">
        <v>93.52</v>
      </c>
      <c r="Q95" s="743">
        <v>104.96</v>
      </c>
      <c r="R95" s="779">
        <f t="shared" si="60"/>
        <v>112.23267750213859</v>
      </c>
      <c r="S95" s="748">
        <v>104.96</v>
      </c>
      <c r="T95" s="748"/>
      <c r="U95" s="748"/>
      <c r="V95" s="779"/>
      <c r="W95" s="779"/>
      <c r="X95" s="748"/>
      <c r="Y95" s="748"/>
      <c r="Z95" s="779"/>
      <c r="AA95" s="755"/>
    </row>
    <row r="96" spans="1:27">
      <c r="A96" s="743" t="s">
        <v>68</v>
      </c>
      <c r="B96" s="814" t="s">
        <v>137</v>
      </c>
      <c r="C96" s="748">
        <f t="shared" si="67"/>
        <v>179.58</v>
      </c>
      <c r="D96" s="748">
        <f t="shared" si="67"/>
        <v>122</v>
      </c>
      <c r="E96" s="779">
        <f t="shared" si="59"/>
        <v>67.936295801314174</v>
      </c>
      <c r="F96" s="779">
        <f t="shared" si="58"/>
        <v>122</v>
      </c>
      <c r="G96" s="779">
        <f t="shared" si="43"/>
        <v>0</v>
      </c>
      <c r="H96" s="748"/>
      <c r="I96" s="748"/>
      <c r="J96" s="779"/>
      <c r="K96" s="779"/>
      <c r="L96" s="748"/>
      <c r="M96" s="743"/>
      <c r="N96" s="779"/>
      <c r="O96" s="743"/>
      <c r="P96" s="743">
        <v>179.58</v>
      </c>
      <c r="Q96" s="743">
        <v>122</v>
      </c>
      <c r="R96" s="779">
        <f t="shared" si="60"/>
        <v>67.936295801314174</v>
      </c>
      <c r="S96" s="748">
        <v>122</v>
      </c>
      <c r="T96" s="748"/>
      <c r="U96" s="748"/>
      <c r="V96" s="779"/>
      <c r="W96" s="779"/>
      <c r="X96" s="748"/>
      <c r="Y96" s="748"/>
      <c r="Z96" s="779"/>
      <c r="AA96" s="755"/>
    </row>
    <row r="97" spans="1:27">
      <c r="A97" s="743" t="s">
        <v>70</v>
      </c>
      <c r="B97" s="814" t="s">
        <v>138</v>
      </c>
      <c r="C97" s="748">
        <f t="shared" si="67"/>
        <v>274.87</v>
      </c>
      <c r="D97" s="748">
        <f t="shared" si="67"/>
        <v>601.54999999999995</v>
      </c>
      <c r="E97" s="779">
        <f t="shared" si="59"/>
        <v>218.84891039400443</v>
      </c>
      <c r="F97" s="779">
        <f t="shared" si="58"/>
        <v>601.54999999999995</v>
      </c>
      <c r="G97" s="779">
        <f t="shared" si="43"/>
        <v>0</v>
      </c>
      <c r="H97" s="748"/>
      <c r="I97" s="748"/>
      <c r="J97" s="779"/>
      <c r="K97" s="779"/>
      <c r="L97" s="748"/>
      <c r="M97" s="743"/>
      <c r="N97" s="779"/>
      <c r="O97" s="743"/>
      <c r="P97" s="743">
        <v>274.87</v>
      </c>
      <c r="Q97" s="743">
        <v>601.54999999999995</v>
      </c>
      <c r="R97" s="779">
        <f t="shared" si="60"/>
        <v>218.84891039400443</v>
      </c>
      <c r="S97" s="748">
        <v>601.54999999999995</v>
      </c>
      <c r="T97" s="748"/>
      <c r="U97" s="748"/>
      <c r="V97" s="779"/>
      <c r="W97" s="779"/>
      <c r="X97" s="748"/>
      <c r="Y97" s="748"/>
      <c r="Z97" s="779"/>
      <c r="AA97" s="755"/>
    </row>
    <row r="98" spans="1:27" ht="25.5">
      <c r="A98" s="743" t="s">
        <v>72</v>
      </c>
      <c r="B98" s="814" t="s">
        <v>139</v>
      </c>
      <c r="C98" s="748">
        <f t="shared" si="67"/>
        <v>58.47</v>
      </c>
      <c r="D98" s="748">
        <f t="shared" si="67"/>
        <v>271.39</v>
      </c>
      <c r="E98" s="779">
        <f t="shared" si="59"/>
        <v>464.15255686676932</v>
      </c>
      <c r="F98" s="779">
        <f t="shared" si="58"/>
        <v>271.39</v>
      </c>
      <c r="G98" s="779">
        <f t="shared" si="43"/>
        <v>0</v>
      </c>
      <c r="H98" s="748"/>
      <c r="I98" s="748"/>
      <c r="J98" s="779"/>
      <c r="K98" s="779"/>
      <c r="L98" s="748"/>
      <c r="M98" s="743">
        <v>245.7</v>
      </c>
      <c r="N98" s="779"/>
      <c r="O98" s="743">
        <v>245.7</v>
      </c>
      <c r="P98" s="743">
        <v>58.47</v>
      </c>
      <c r="Q98" s="743">
        <v>25.69</v>
      </c>
      <c r="R98" s="779">
        <f t="shared" si="60"/>
        <v>43.9370617410638</v>
      </c>
      <c r="S98" s="748">
        <v>25.69</v>
      </c>
      <c r="T98" s="748"/>
      <c r="U98" s="748"/>
      <c r="V98" s="779"/>
      <c r="W98" s="779"/>
      <c r="X98" s="748"/>
      <c r="Y98" s="748"/>
      <c r="Z98" s="779"/>
      <c r="AA98" s="755"/>
    </row>
    <row r="99" spans="1:27" ht="25.5">
      <c r="A99" s="777">
        <v>16</v>
      </c>
      <c r="B99" s="768" t="s">
        <v>140</v>
      </c>
      <c r="C99" s="745">
        <f>SUM(C101:C105)</f>
        <v>5109.8</v>
      </c>
      <c r="D99" s="745">
        <f>SUM(D100:D105)</f>
        <v>5234.7999999999993</v>
      </c>
      <c r="E99" s="747">
        <f t="shared" si="59"/>
        <v>102.44627969783551</v>
      </c>
      <c r="F99" s="747">
        <f t="shared" si="58"/>
        <v>5233.91</v>
      </c>
      <c r="G99" s="747">
        <f t="shared" si="43"/>
        <v>0.88999999999941792</v>
      </c>
      <c r="H99" s="745"/>
      <c r="I99" s="745"/>
      <c r="J99" s="747"/>
      <c r="K99" s="747"/>
      <c r="L99" s="745"/>
      <c r="M99" s="745"/>
      <c r="N99" s="747"/>
      <c r="O99" s="747"/>
      <c r="P99" s="745">
        <f>SUM(P101:P105)</f>
        <v>2000</v>
      </c>
      <c r="Q99" s="745">
        <f>SUM(Q100:Q105)</f>
        <v>5234.7999999999993</v>
      </c>
      <c r="R99" s="747">
        <f t="shared" si="60"/>
        <v>261.73999999999995</v>
      </c>
      <c r="S99" s="745">
        <f>SUM(S100:S105)</f>
        <v>5233.91</v>
      </c>
      <c r="T99" s="745">
        <f>SUM(T101:T105)</f>
        <v>1554.9</v>
      </c>
      <c r="U99" s="745"/>
      <c r="V99" s="747">
        <f t="shared" ref="V99:V110" si="68">SUM(U99/T99*100)</f>
        <v>0</v>
      </c>
      <c r="W99" s="747"/>
      <c r="X99" s="745">
        <f>SUM(X101:X105)</f>
        <v>1554.9</v>
      </c>
      <c r="Y99" s="745"/>
      <c r="Z99" s="747">
        <f t="shared" ref="Z99:Z116" si="69">SUM(Y99/X99*100)</f>
        <v>0</v>
      </c>
      <c r="AA99" s="756"/>
    </row>
    <row r="100" spans="1:27">
      <c r="A100" s="743" t="s">
        <v>75</v>
      </c>
      <c r="B100" s="813" t="s">
        <v>569</v>
      </c>
      <c r="C100" s="753"/>
      <c r="D100" s="748">
        <f t="shared" ref="D100:D105" si="70">SUM(I100+M100+Q100+U100+Y100)</f>
        <v>131.29</v>
      </c>
      <c r="E100" s="779"/>
      <c r="F100" s="779">
        <f t="shared" si="58"/>
        <v>131.29</v>
      </c>
      <c r="G100" s="779">
        <f t="shared" si="43"/>
        <v>0</v>
      </c>
      <c r="H100" s="753"/>
      <c r="I100" s="753"/>
      <c r="J100" s="779"/>
      <c r="K100" s="779"/>
      <c r="L100" s="753"/>
      <c r="M100" s="753"/>
      <c r="N100" s="779"/>
      <c r="O100" s="779"/>
      <c r="P100" s="753"/>
      <c r="Q100" s="753">
        <v>131.29</v>
      </c>
      <c r="R100" s="779"/>
      <c r="S100" s="753">
        <v>131.29</v>
      </c>
      <c r="T100" s="753"/>
      <c r="U100" s="753"/>
      <c r="V100" s="779"/>
      <c r="W100" s="779"/>
      <c r="X100" s="753"/>
      <c r="Y100" s="753"/>
      <c r="Z100" s="779"/>
      <c r="AA100" s="755"/>
    </row>
    <row r="101" spans="1:27">
      <c r="A101" s="743" t="s">
        <v>66</v>
      </c>
      <c r="B101" s="815" t="s">
        <v>141</v>
      </c>
      <c r="C101" s="748">
        <f>SUM(H101+L101+P101+T101+X101)</f>
        <v>400</v>
      </c>
      <c r="D101" s="748">
        <f t="shared" si="70"/>
        <v>3291.91</v>
      </c>
      <c r="E101" s="779">
        <f t="shared" si="59"/>
        <v>822.97749999999996</v>
      </c>
      <c r="F101" s="779">
        <f t="shared" si="58"/>
        <v>3291.02</v>
      </c>
      <c r="G101" s="779">
        <f t="shared" si="43"/>
        <v>0.88999999999987267</v>
      </c>
      <c r="H101" s="748"/>
      <c r="I101" s="748"/>
      <c r="J101" s="779"/>
      <c r="K101" s="779"/>
      <c r="L101" s="748"/>
      <c r="M101" s="748"/>
      <c r="N101" s="779"/>
      <c r="O101" s="779"/>
      <c r="P101" s="748">
        <v>400</v>
      </c>
      <c r="Q101" s="748">
        <v>3291.91</v>
      </c>
      <c r="R101" s="779">
        <f t="shared" si="60"/>
        <v>822.97749999999996</v>
      </c>
      <c r="S101" s="748">
        <v>3291.02</v>
      </c>
      <c r="T101" s="748"/>
      <c r="U101" s="748"/>
      <c r="V101" s="779"/>
      <c r="W101" s="779"/>
      <c r="X101" s="748"/>
      <c r="Y101" s="748"/>
      <c r="Z101" s="779"/>
      <c r="AA101" s="755"/>
    </row>
    <row r="102" spans="1:27">
      <c r="A102" s="743" t="s">
        <v>68</v>
      </c>
      <c r="B102" s="815" t="s">
        <v>142</v>
      </c>
      <c r="C102" s="748">
        <f>SUM(H102+L102+P102+T102+X102)</f>
        <v>600</v>
      </c>
      <c r="D102" s="748">
        <f t="shared" si="70"/>
        <v>450</v>
      </c>
      <c r="E102" s="779">
        <f t="shared" si="59"/>
        <v>75</v>
      </c>
      <c r="F102" s="779">
        <f t="shared" si="58"/>
        <v>450</v>
      </c>
      <c r="G102" s="779">
        <f t="shared" si="43"/>
        <v>0</v>
      </c>
      <c r="H102" s="748"/>
      <c r="I102" s="748"/>
      <c r="J102" s="779"/>
      <c r="K102" s="779"/>
      <c r="L102" s="748"/>
      <c r="M102" s="748"/>
      <c r="N102" s="779"/>
      <c r="O102" s="779"/>
      <c r="P102" s="748">
        <v>600</v>
      </c>
      <c r="Q102" s="748">
        <v>450</v>
      </c>
      <c r="R102" s="779">
        <f t="shared" si="60"/>
        <v>75</v>
      </c>
      <c r="S102" s="748">
        <v>450</v>
      </c>
      <c r="T102" s="748"/>
      <c r="U102" s="748"/>
      <c r="V102" s="779"/>
      <c r="W102" s="779"/>
      <c r="X102" s="748"/>
      <c r="Y102" s="748"/>
      <c r="Z102" s="779"/>
      <c r="AA102" s="755"/>
    </row>
    <row r="103" spans="1:27">
      <c r="A103" s="743" t="s">
        <v>70</v>
      </c>
      <c r="B103" s="815" t="s">
        <v>143</v>
      </c>
      <c r="C103" s="748">
        <f>SUM(H103+L103+P103+T103+X103)</f>
        <v>0</v>
      </c>
      <c r="D103" s="748">
        <f t="shared" si="70"/>
        <v>139.6</v>
      </c>
      <c r="E103" s="779"/>
      <c r="F103" s="779">
        <f t="shared" si="58"/>
        <v>139.6</v>
      </c>
      <c r="G103" s="779">
        <f t="shared" si="43"/>
        <v>0</v>
      </c>
      <c r="H103" s="748"/>
      <c r="I103" s="748"/>
      <c r="J103" s="779"/>
      <c r="K103" s="779"/>
      <c r="L103" s="748"/>
      <c r="M103" s="748"/>
      <c r="N103" s="779"/>
      <c r="O103" s="779"/>
      <c r="P103" s="748"/>
      <c r="Q103" s="748">
        <v>139.6</v>
      </c>
      <c r="R103" s="779"/>
      <c r="S103" s="748">
        <v>139.6</v>
      </c>
      <c r="T103" s="748"/>
      <c r="U103" s="748"/>
      <c r="V103" s="779"/>
      <c r="W103" s="779"/>
      <c r="X103" s="748"/>
      <c r="Y103" s="748"/>
      <c r="Z103" s="779"/>
      <c r="AA103" s="755"/>
    </row>
    <row r="104" spans="1:27">
      <c r="A104" s="743" t="s">
        <v>72</v>
      </c>
      <c r="B104" s="816" t="s">
        <v>144</v>
      </c>
      <c r="C104" s="748">
        <f>SUM(H104+L104+P104+T104+X104)</f>
        <v>4109.8</v>
      </c>
      <c r="D104" s="748">
        <f t="shared" si="70"/>
        <v>1222</v>
      </c>
      <c r="E104" s="779">
        <f t="shared" si="59"/>
        <v>29.733806997907443</v>
      </c>
      <c r="F104" s="779">
        <f t="shared" si="58"/>
        <v>1222</v>
      </c>
      <c r="G104" s="779">
        <f t="shared" si="43"/>
        <v>0</v>
      </c>
      <c r="H104" s="748"/>
      <c r="I104" s="748"/>
      <c r="J104" s="779"/>
      <c r="K104" s="779"/>
      <c r="L104" s="748"/>
      <c r="M104" s="748"/>
      <c r="N104" s="779"/>
      <c r="O104" s="779"/>
      <c r="P104" s="748">
        <v>1000</v>
      </c>
      <c r="Q104" s="748">
        <v>1222</v>
      </c>
      <c r="R104" s="779">
        <f t="shared" si="60"/>
        <v>122.2</v>
      </c>
      <c r="S104" s="748">
        <v>1222</v>
      </c>
      <c r="T104" s="748">
        <v>1554.9</v>
      </c>
      <c r="U104" s="748"/>
      <c r="V104" s="779">
        <f t="shared" si="68"/>
        <v>0</v>
      </c>
      <c r="W104" s="779"/>
      <c r="X104" s="748">
        <v>1554.9</v>
      </c>
      <c r="Y104" s="748"/>
      <c r="Z104" s="779">
        <f t="shared" si="69"/>
        <v>0</v>
      </c>
      <c r="AA104" s="755"/>
    </row>
    <row r="105" spans="1:27" ht="25.5">
      <c r="A105" s="743" t="s">
        <v>81</v>
      </c>
      <c r="B105" s="817" t="s">
        <v>145</v>
      </c>
      <c r="C105" s="748">
        <f>SUM(H105+L105+P105+T105+X105)</f>
        <v>0</v>
      </c>
      <c r="D105" s="748">
        <f t="shared" si="70"/>
        <v>0</v>
      </c>
      <c r="E105" s="779"/>
      <c r="F105" s="779">
        <f t="shared" si="58"/>
        <v>0</v>
      </c>
      <c r="G105" s="779">
        <f t="shared" si="43"/>
        <v>0</v>
      </c>
      <c r="H105" s="748"/>
      <c r="I105" s="748"/>
      <c r="J105" s="779"/>
      <c r="K105" s="779"/>
      <c r="L105" s="748"/>
      <c r="M105" s="748"/>
      <c r="N105" s="779"/>
      <c r="O105" s="779"/>
      <c r="P105" s="748"/>
      <c r="Q105" s="748"/>
      <c r="R105" s="779"/>
      <c r="S105" s="779"/>
      <c r="T105" s="748"/>
      <c r="U105" s="748"/>
      <c r="V105" s="779"/>
      <c r="W105" s="779"/>
      <c r="X105" s="748"/>
      <c r="Y105" s="748"/>
      <c r="Z105" s="779"/>
      <c r="AA105" s="755"/>
    </row>
    <row r="106" spans="1:27" ht="38.25">
      <c r="A106" s="777">
        <v>17</v>
      </c>
      <c r="B106" s="768" t="s">
        <v>146</v>
      </c>
      <c r="C106" s="745">
        <f>SUM(C107:C110)</f>
        <v>89681.4</v>
      </c>
      <c r="D106" s="745">
        <f>SUM(D107:D110)</f>
        <v>96189.98000000001</v>
      </c>
      <c r="E106" s="747">
        <f t="shared" si="59"/>
        <v>107.25744691764403</v>
      </c>
      <c r="F106" s="747">
        <f t="shared" si="58"/>
        <v>109106.46999999999</v>
      </c>
      <c r="G106" s="747">
        <f t="shared" si="43"/>
        <v>-12916.489999999976</v>
      </c>
      <c r="H106" s="745"/>
      <c r="I106" s="745">
        <v>168.6</v>
      </c>
      <c r="J106" s="747"/>
      <c r="K106" s="747"/>
      <c r="L106" s="745"/>
      <c r="M106" s="745">
        <v>930.9</v>
      </c>
      <c r="N106" s="747"/>
      <c r="O106" s="745">
        <v>930.9</v>
      </c>
      <c r="P106" s="745">
        <f>SUM(P107:P110)</f>
        <v>41596</v>
      </c>
      <c r="Q106" s="745">
        <f t="shared" ref="Q106:S106" si="71">SUM(Q107:Q110)</f>
        <v>43687.47</v>
      </c>
      <c r="R106" s="747">
        <f t="shared" si="60"/>
        <v>105.02805558226753</v>
      </c>
      <c r="S106" s="745">
        <f t="shared" si="71"/>
        <v>43687.47</v>
      </c>
      <c r="T106" s="745">
        <f>SUM(T107:T110)</f>
        <v>47085.4</v>
      </c>
      <c r="U106" s="745">
        <f>SUM(U107:U110)</f>
        <v>61327.399999999994</v>
      </c>
      <c r="V106" s="747">
        <f t="shared" si="68"/>
        <v>130.24716791192174</v>
      </c>
      <c r="W106" s="745">
        <f>SUM(W107:W110)</f>
        <v>61327.399999999994</v>
      </c>
      <c r="X106" s="745"/>
      <c r="Y106" s="745">
        <f>SUM(Y107:Y110)</f>
        <v>3160.7</v>
      </c>
      <c r="Z106" s="747"/>
      <c r="AA106" s="745">
        <f>SUM(AA107:AA110)</f>
        <v>3160.7</v>
      </c>
    </row>
    <row r="107" spans="1:27" s="15" customFormat="1" ht="25.5">
      <c r="A107" s="748" t="s">
        <v>75</v>
      </c>
      <c r="B107" s="813" t="s">
        <v>147</v>
      </c>
      <c r="C107" s="748">
        <f>SUM(H107+L107+P107+T107+X107)</f>
        <v>8401</v>
      </c>
      <c r="D107" s="748">
        <v>8648.49</v>
      </c>
      <c r="E107" s="779">
        <f t="shared" si="59"/>
        <v>102.94595881442686</v>
      </c>
      <c r="F107" s="779">
        <f>SUM(K107+O107+S107+W107+AA107)</f>
        <v>9727.5</v>
      </c>
      <c r="G107" s="779">
        <f t="shared" si="43"/>
        <v>-1079.0100000000002</v>
      </c>
      <c r="H107" s="748"/>
      <c r="I107" s="748"/>
      <c r="J107" s="779"/>
      <c r="K107" s="779"/>
      <c r="L107" s="748"/>
      <c r="M107" s="748"/>
      <c r="N107" s="779"/>
      <c r="O107" s="748"/>
      <c r="P107" s="748">
        <v>8401</v>
      </c>
      <c r="Q107" s="748">
        <v>9727.5</v>
      </c>
      <c r="R107" s="779">
        <f t="shared" si="60"/>
        <v>115.78978693012736</v>
      </c>
      <c r="S107" s="748">
        <v>9727.5</v>
      </c>
      <c r="T107" s="748"/>
      <c r="U107" s="748"/>
      <c r="V107" s="779"/>
      <c r="W107" s="748"/>
      <c r="X107" s="748"/>
      <c r="Y107" s="748"/>
      <c r="Z107" s="779"/>
      <c r="AA107" s="748"/>
    </row>
    <row r="108" spans="1:27" s="15" customFormat="1" ht="25.5">
      <c r="A108" s="748" t="s">
        <v>66</v>
      </c>
      <c r="B108" s="813" t="s">
        <v>148</v>
      </c>
      <c r="C108" s="748">
        <v>52148.4</v>
      </c>
      <c r="D108" s="748">
        <v>54561.74</v>
      </c>
      <c r="E108" s="779">
        <f t="shared" si="59"/>
        <v>104.62783134285998</v>
      </c>
      <c r="F108" s="779">
        <f t="shared" si="58"/>
        <v>66511.62</v>
      </c>
      <c r="G108" s="779">
        <f t="shared" si="43"/>
        <v>-11949.879999999997</v>
      </c>
      <c r="H108" s="748"/>
      <c r="I108" s="748">
        <v>56.2</v>
      </c>
      <c r="J108" s="779"/>
      <c r="K108" s="779"/>
      <c r="L108" s="748"/>
      <c r="M108" s="748">
        <v>480</v>
      </c>
      <c r="N108" s="779"/>
      <c r="O108" s="748">
        <v>480</v>
      </c>
      <c r="P108" s="748">
        <v>13199</v>
      </c>
      <c r="Q108" s="748">
        <v>13113.72</v>
      </c>
      <c r="R108" s="779">
        <f t="shared" si="60"/>
        <v>99.353890446245913</v>
      </c>
      <c r="S108" s="748">
        <v>13113.72</v>
      </c>
      <c r="T108" s="748">
        <v>37949.4</v>
      </c>
      <c r="U108" s="748">
        <v>49855.7</v>
      </c>
      <c r="V108" s="779">
        <f t="shared" si="68"/>
        <v>131.37414557278902</v>
      </c>
      <c r="W108" s="748">
        <v>49855.7</v>
      </c>
      <c r="X108" s="748"/>
      <c r="Y108" s="748">
        <v>3062.2</v>
      </c>
      <c r="Z108" s="779"/>
      <c r="AA108" s="748">
        <v>3062.2</v>
      </c>
    </row>
    <row r="109" spans="1:27" s="15" customFormat="1">
      <c r="A109" s="748" t="s">
        <v>68</v>
      </c>
      <c r="B109" s="813" t="s">
        <v>149</v>
      </c>
      <c r="C109" s="748">
        <f>SUM(H109+L109+P109+T109+X109)</f>
        <v>20066</v>
      </c>
      <c r="D109" s="748">
        <f>SUM(I109+M109+Q109+U109+Y109)</f>
        <v>21421.65</v>
      </c>
      <c r="E109" s="779">
        <f t="shared" si="59"/>
        <v>106.75595534735373</v>
      </c>
      <c r="F109" s="779">
        <f t="shared" si="58"/>
        <v>21309.25</v>
      </c>
      <c r="G109" s="779">
        <f t="shared" si="43"/>
        <v>112.40000000000146</v>
      </c>
      <c r="H109" s="748"/>
      <c r="I109" s="748">
        <v>112.4</v>
      </c>
      <c r="J109" s="779"/>
      <c r="K109" s="779"/>
      <c r="L109" s="748"/>
      <c r="M109" s="748">
        <v>303</v>
      </c>
      <c r="N109" s="779"/>
      <c r="O109" s="748">
        <v>303</v>
      </c>
      <c r="P109" s="748">
        <v>19996</v>
      </c>
      <c r="Q109" s="748">
        <v>20846.25</v>
      </c>
      <c r="R109" s="779">
        <f t="shared" si="60"/>
        <v>104.25210042008402</v>
      </c>
      <c r="S109" s="748">
        <v>20846.25</v>
      </c>
      <c r="T109" s="748">
        <v>70</v>
      </c>
      <c r="U109" s="748">
        <v>160</v>
      </c>
      <c r="V109" s="779">
        <f t="shared" si="68"/>
        <v>228.57142857142856</v>
      </c>
      <c r="W109" s="748">
        <v>160</v>
      </c>
      <c r="X109" s="748"/>
      <c r="Y109" s="748"/>
      <c r="Z109" s="779"/>
      <c r="AA109" s="748"/>
    </row>
    <row r="110" spans="1:27" s="15" customFormat="1">
      <c r="A110" s="748" t="s">
        <v>70</v>
      </c>
      <c r="B110" s="813" t="s">
        <v>150</v>
      </c>
      <c r="C110" s="748">
        <f>SUM(H110+L110+P110+T110+X110)</f>
        <v>9066</v>
      </c>
      <c r="D110" s="748">
        <f>SUM(I110+M110+Q110+U110+Y110)</f>
        <v>11558.1</v>
      </c>
      <c r="E110" s="779">
        <f t="shared" si="59"/>
        <v>127.48841826604898</v>
      </c>
      <c r="F110" s="779">
        <f t="shared" si="58"/>
        <v>11410.2</v>
      </c>
      <c r="G110" s="779">
        <f t="shared" si="43"/>
        <v>147.89999999999964</v>
      </c>
      <c r="H110" s="748"/>
      <c r="I110" s="748">
        <v>147.9</v>
      </c>
      <c r="J110" s="779"/>
      <c r="K110" s="779"/>
      <c r="L110" s="748"/>
      <c r="M110" s="748"/>
      <c r="N110" s="779"/>
      <c r="O110" s="779"/>
      <c r="P110" s="748"/>
      <c r="Q110" s="748"/>
      <c r="R110" s="779"/>
      <c r="S110" s="779"/>
      <c r="T110" s="748">
        <v>9066</v>
      </c>
      <c r="U110" s="748">
        <v>11311.7</v>
      </c>
      <c r="V110" s="779">
        <f t="shared" si="68"/>
        <v>124.7705713655416</v>
      </c>
      <c r="W110" s="748">
        <v>11311.7</v>
      </c>
      <c r="X110" s="748"/>
      <c r="Y110" s="748">
        <v>98.5</v>
      </c>
      <c r="Z110" s="779"/>
      <c r="AA110" s="748">
        <v>98.5</v>
      </c>
    </row>
    <row r="111" spans="1:27" ht="25.5">
      <c r="A111" s="777">
        <v>18</v>
      </c>
      <c r="B111" s="768" t="s">
        <v>151</v>
      </c>
      <c r="C111" s="745">
        <f>SUM(C112:C116)</f>
        <v>905209.3</v>
      </c>
      <c r="D111" s="745">
        <f>SUM(D112:D116)</f>
        <v>950501.1</v>
      </c>
      <c r="E111" s="747">
        <f t="shared" si="59"/>
        <v>105.00346163036546</v>
      </c>
      <c r="F111" s="747">
        <f t="shared" si="58"/>
        <v>950501.1</v>
      </c>
      <c r="G111" s="747">
        <f t="shared" si="43"/>
        <v>0</v>
      </c>
      <c r="H111" s="745">
        <f>SUM(H112:H116)</f>
        <v>3606.7</v>
      </c>
      <c r="I111" s="745">
        <f>SUM(I112:I116)</f>
        <v>3606.7</v>
      </c>
      <c r="J111" s="747"/>
      <c r="K111" s="745">
        <f>SUM(K112:K116)</f>
        <v>3606.7</v>
      </c>
      <c r="L111" s="745">
        <f>SUM(L112:L116)</f>
        <v>480486.2</v>
      </c>
      <c r="M111" s="745">
        <f>SUM(M112:M116)</f>
        <v>519308.5</v>
      </c>
      <c r="N111" s="747">
        <f t="shared" si="64"/>
        <v>108.07979500764017</v>
      </c>
      <c r="O111" s="769">
        <f>SUM(O112:O116)</f>
        <v>519308.5</v>
      </c>
      <c r="P111" s="745">
        <f>SUM(P112:P116)</f>
        <v>406447.6</v>
      </c>
      <c r="Q111" s="745">
        <f>SUM(Q112:Q116)</f>
        <v>412431.7</v>
      </c>
      <c r="R111" s="747">
        <f t="shared" si="60"/>
        <v>101.4722931074018</v>
      </c>
      <c r="S111" s="745">
        <f>SUM(S112:S116)</f>
        <v>412431.7</v>
      </c>
      <c r="T111" s="745"/>
      <c r="U111" s="745"/>
      <c r="V111" s="747"/>
      <c r="W111" s="747"/>
      <c r="X111" s="745">
        <f>SUM(X112:X116)</f>
        <v>14668.8</v>
      </c>
      <c r="Y111" s="745">
        <f>SUM(Y112:Y116)</f>
        <v>15154.2</v>
      </c>
      <c r="Z111" s="747">
        <f t="shared" si="69"/>
        <v>103.30906413612566</v>
      </c>
      <c r="AA111" s="745">
        <f>SUM(AA112:AA116)</f>
        <v>15154.2</v>
      </c>
    </row>
    <row r="112" spans="1:27" s="15" customFormat="1">
      <c r="A112" s="748" t="s">
        <v>75</v>
      </c>
      <c r="B112" s="818" t="s">
        <v>152</v>
      </c>
      <c r="C112" s="748">
        <f t="shared" ref="C112:D117" si="72">SUM(H112+L112+P112+T112+X112)</f>
        <v>285040.8</v>
      </c>
      <c r="D112" s="748">
        <f t="shared" si="72"/>
        <v>281240</v>
      </c>
      <c r="E112" s="779">
        <f t="shared" si="59"/>
        <v>98.666576854962514</v>
      </c>
      <c r="F112" s="779">
        <f t="shared" si="58"/>
        <v>281240</v>
      </c>
      <c r="G112" s="779">
        <f t="shared" si="43"/>
        <v>0</v>
      </c>
      <c r="H112" s="748"/>
      <c r="I112" s="748"/>
      <c r="J112" s="779"/>
      <c r="K112" s="748"/>
      <c r="L112" s="748">
        <v>152109</v>
      </c>
      <c r="M112" s="748">
        <v>155352.29999999999</v>
      </c>
      <c r="N112" s="779">
        <f t="shared" si="64"/>
        <v>102.13222097311797</v>
      </c>
      <c r="O112" s="787">
        <v>155352.29999999999</v>
      </c>
      <c r="P112" s="748">
        <v>120203.8</v>
      </c>
      <c r="Q112" s="748">
        <v>113748.2</v>
      </c>
      <c r="R112" s="779">
        <f t="shared" si="60"/>
        <v>94.629454310096691</v>
      </c>
      <c r="S112" s="748">
        <v>113748.2</v>
      </c>
      <c r="T112" s="748"/>
      <c r="U112" s="748"/>
      <c r="V112" s="779"/>
      <c r="W112" s="779"/>
      <c r="X112" s="748">
        <v>12728</v>
      </c>
      <c r="Y112" s="748">
        <v>12139.5</v>
      </c>
      <c r="Z112" s="779">
        <f t="shared" si="69"/>
        <v>95.37633563796355</v>
      </c>
      <c r="AA112" s="748">
        <v>12139.5</v>
      </c>
    </row>
    <row r="113" spans="1:27" s="15" customFormat="1">
      <c r="A113" s="748" t="s">
        <v>66</v>
      </c>
      <c r="B113" s="818" t="s">
        <v>153</v>
      </c>
      <c r="C113" s="748">
        <f t="shared" si="72"/>
        <v>512394.80000000005</v>
      </c>
      <c r="D113" s="748">
        <f t="shared" si="72"/>
        <v>544539.6</v>
      </c>
      <c r="E113" s="779">
        <f t="shared" si="59"/>
        <v>106.27344383666654</v>
      </c>
      <c r="F113" s="779">
        <f t="shared" si="58"/>
        <v>544539.6</v>
      </c>
      <c r="G113" s="779">
        <f t="shared" si="43"/>
        <v>0</v>
      </c>
      <c r="H113" s="748">
        <v>2925.4</v>
      </c>
      <c r="I113" s="748">
        <v>2925.4</v>
      </c>
      <c r="J113" s="779"/>
      <c r="K113" s="748">
        <v>2925.4</v>
      </c>
      <c r="L113" s="748">
        <v>323476.90000000002</v>
      </c>
      <c r="M113" s="748">
        <v>350646.9</v>
      </c>
      <c r="N113" s="779">
        <f t="shared" si="64"/>
        <v>108.39936329302031</v>
      </c>
      <c r="O113" s="787">
        <v>350646.9</v>
      </c>
      <c r="P113" s="748">
        <v>184289.7</v>
      </c>
      <c r="Q113" s="748">
        <v>188272.1</v>
      </c>
      <c r="R113" s="779">
        <f t="shared" si="60"/>
        <v>102.16094551133349</v>
      </c>
      <c r="S113" s="748">
        <v>188272.1</v>
      </c>
      <c r="T113" s="748"/>
      <c r="U113" s="748"/>
      <c r="V113" s="779"/>
      <c r="W113" s="779"/>
      <c r="X113" s="748">
        <v>1702.8</v>
      </c>
      <c r="Y113" s="748">
        <v>2695.2</v>
      </c>
      <c r="Z113" s="779">
        <f t="shared" si="69"/>
        <v>158.28047921071175</v>
      </c>
      <c r="AA113" s="748">
        <v>2695.2</v>
      </c>
    </row>
    <row r="114" spans="1:27" s="15" customFormat="1" ht="25.5">
      <c r="A114" s="748" t="s">
        <v>68</v>
      </c>
      <c r="B114" s="815" t="s">
        <v>154</v>
      </c>
      <c r="C114" s="748">
        <f t="shared" si="72"/>
        <v>63373.599999999999</v>
      </c>
      <c r="D114" s="748">
        <f t="shared" si="72"/>
        <v>66342.2</v>
      </c>
      <c r="E114" s="779">
        <f t="shared" si="59"/>
        <v>104.68428493883889</v>
      </c>
      <c r="F114" s="779">
        <f t="shared" si="58"/>
        <v>66342.2</v>
      </c>
      <c r="G114" s="779">
        <f t="shared" si="43"/>
        <v>0</v>
      </c>
      <c r="H114" s="748">
        <v>681.3</v>
      </c>
      <c r="I114" s="748">
        <v>681.3</v>
      </c>
      <c r="J114" s="779"/>
      <c r="K114" s="748">
        <v>681.3</v>
      </c>
      <c r="L114" s="748">
        <v>1002.3</v>
      </c>
      <c r="M114" s="748">
        <v>5286</v>
      </c>
      <c r="N114" s="779">
        <f t="shared" si="64"/>
        <v>527.38700987728225</v>
      </c>
      <c r="O114" s="787">
        <v>5286</v>
      </c>
      <c r="P114" s="748">
        <v>61572</v>
      </c>
      <c r="Q114" s="748">
        <v>60354.9</v>
      </c>
      <c r="R114" s="779">
        <f t="shared" si="60"/>
        <v>98.023289807055164</v>
      </c>
      <c r="S114" s="748">
        <v>60354.9</v>
      </c>
      <c r="T114" s="748"/>
      <c r="U114" s="748"/>
      <c r="V114" s="779"/>
      <c r="W114" s="779"/>
      <c r="X114" s="748">
        <v>118</v>
      </c>
      <c r="Y114" s="748">
        <v>20</v>
      </c>
      <c r="Z114" s="779">
        <f t="shared" si="69"/>
        <v>16.949152542372879</v>
      </c>
      <c r="AA114" s="748">
        <v>20</v>
      </c>
    </row>
    <row r="115" spans="1:27" s="15" customFormat="1" ht="25.5">
      <c r="A115" s="748" t="s">
        <v>70</v>
      </c>
      <c r="B115" s="818" t="s">
        <v>155</v>
      </c>
      <c r="C115" s="748">
        <f t="shared" si="72"/>
        <v>38802.1</v>
      </c>
      <c r="D115" s="748">
        <f t="shared" si="72"/>
        <v>52320</v>
      </c>
      <c r="E115" s="779">
        <f t="shared" si="59"/>
        <v>134.83806288834884</v>
      </c>
      <c r="F115" s="779">
        <f t="shared" si="58"/>
        <v>52320</v>
      </c>
      <c r="G115" s="779">
        <f t="shared" si="43"/>
        <v>0</v>
      </c>
      <c r="H115" s="748"/>
      <c r="I115" s="748"/>
      <c r="J115" s="779"/>
      <c r="K115" s="779"/>
      <c r="L115" s="748"/>
      <c r="M115" s="748">
        <v>4125.3</v>
      </c>
      <c r="N115" s="779"/>
      <c r="O115" s="787">
        <v>4125.3</v>
      </c>
      <c r="P115" s="748">
        <v>38682.1</v>
      </c>
      <c r="Q115" s="748">
        <v>47895.199999999997</v>
      </c>
      <c r="R115" s="779">
        <f t="shared" si="60"/>
        <v>123.81747630040766</v>
      </c>
      <c r="S115" s="748">
        <v>47895.199999999997</v>
      </c>
      <c r="T115" s="748"/>
      <c r="U115" s="748"/>
      <c r="V115" s="779"/>
      <c r="W115" s="779"/>
      <c r="X115" s="748">
        <v>120</v>
      </c>
      <c r="Y115" s="748">
        <v>299.5</v>
      </c>
      <c r="Z115" s="779">
        <f t="shared" si="69"/>
        <v>249.58333333333331</v>
      </c>
      <c r="AA115" s="748">
        <v>299.5</v>
      </c>
    </row>
    <row r="116" spans="1:27" s="15" customFormat="1" ht="25.5">
      <c r="A116" s="748" t="s">
        <v>72</v>
      </c>
      <c r="B116" s="818" t="s">
        <v>156</v>
      </c>
      <c r="C116" s="748">
        <f t="shared" si="72"/>
        <v>5598</v>
      </c>
      <c r="D116" s="748">
        <f t="shared" si="72"/>
        <v>6059.3</v>
      </c>
      <c r="E116" s="779">
        <f t="shared" si="59"/>
        <v>108.24044301536264</v>
      </c>
      <c r="F116" s="779">
        <f t="shared" si="58"/>
        <v>6059.3</v>
      </c>
      <c r="G116" s="779">
        <f t="shared" si="43"/>
        <v>0</v>
      </c>
      <c r="H116" s="748"/>
      <c r="I116" s="748"/>
      <c r="J116" s="779"/>
      <c r="K116" s="779"/>
      <c r="L116" s="748">
        <v>3898</v>
      </c>
      <c r="M116" s="748">
        <v>3898</v>
      </c>
      <c r="N116" s="779">
        <f t="shared" si="64"/>
        <v>100</v>
      </c>
      <c r="O116" s="787">
        <v>3898</v>
      </c>
      <c r="P116" s="748">
        <v>1700</v>
      </c>
      <c r="Q116" s="748">
        <v>2161.3000000000002</v>
      </c>
      <c r="R116" s="779">
        <f t="shared" si="60"/>
        <v>127.13529411764708</v>
      </c>
      <c r="S116" s="748">
        <v>2161.3000000000002</v>
      </c>
      <c r="T116" s="748"/>
      <c r="U116" s="748"/>
      <c r="V116" s="779"/>
      <c r="W116" s="779"/>
      <c r="X116" s="748"/>
      <c r="Y116" s="748"/>
      <c r="Z116" s="779" t="e">
        <f t="shared" si="69"/>
        <v>#DIV/0!</v>
      </c>
      <c r="AA116" s="755"/>
    </row>
    <row r="117" spans="1:27" ht="63.75" hidden="1">
      <c r="A117" s="777"/>
      <c r="B117" s="768" t="s">
        <v>157</v>
      </c>
      <c r="C117" s="753">
        <f t="shared" si="72"/>
        <v>0</v>
      </c>
      <c r="D117" s="753">
        <f t="shared" si="72"/>
        <v>730</v>
      </c>
      <c r="E117" s="747"/>
      <c r="F117" s="747">
        <f t="shared" si="58"/>
        <v>689.5</v>
      </c>
      <c r="G117" s="747">
        <f t="shared" si="43"/>
        <v>40.5</v>
      </c>
      <c r="H117" s="770"/>
      <c r="I117" s="770"/>
      <c r="J117" s="747"/>
      <c r="K117" s="747"/>
      <c r="L117" s="770"/>
      <c r="M117" s="770"/>
      <c r="N117" s="747"/>
      <c r="O117" s="747"/>
      <c r="P117" s="770"/>
      <c r="Q117" s="770">
        <v>730</v>
      </c>
      <c r="R117" s="747"/>
      <c r="S117" s="770">
        <v>689.5</v>
      </c>
      <c r="T117" s="743"/>
      <c r="U117" s="743"/>
      <c r="V117" s="747"/>
      <c r="W117" s="747"/>
      <c r="X117" s="743"/>
      <c r="Y117" s="743"/>
      <c r="Z117" s="747"/>
      <c r="AA117" s="742"/>
    </row>
    <row r="118" spans="1:27" ht="25.5">
      <c r="A118" s="777">
        <v>19</v>
      </c>
      <c r="B118" s="771" t="s">
        <v>158</v>
      </c>
      <c r="C118" s="745">
        <f>SUM(C119:C121)</f>
        <v>500</v>
      </c>
      <c r="D118" s="745">
        <f>SUM(D119:D121)</f>
        <v>500</v>
      </c>
      <c r="E118" s="747">
        <f t="shared" si="59"/>
        <v>100</v>
      </c>
      <c r="F118" s="747">
        <f t="shared" si="58"/>
        <v>500</v>
      </c>
      <c r="G118" s="747">
        <f t="shared" si="43"/>
        <v>0</v>
      </c>
      <c r="H118" s="745"/>
      <c r="I118" s="745"/>
      <c r="J118" s="747"/>
      <c r="K118" s="747"/>
      <c r="L118" s="745"/>
      <c r="M118" s="745"/>
      <c r="N118" s="747"/>
      <c r="O118" s="747"/>
      <c r="P118" s="745">
        <f t="shared" ref="P118:Q118" si="73">SUM(P119:P121)</f>
        <v>500</v>
      </c>
      <c r="Q118" s="745">
        <f t="shared" si="73"/>
        <v>500</v>
      </c>
      <c r="R118" s="747">
        <f t="shared" si="60"/>
        <v>100</v>
      </c>
      <c r="S118" s="745">
        <f t="shared" ref="S118" si="74">SUM(S119:S121)</f>
        <v>500</v>
      </c>
      <c r="T118" s="744"/>
      <c r="U118" s="744"/>
      <c r="V118" s="747"/>
      <c r="W118" s="747"/>
      <c r="X118" s="744"/>
      <c r="Y118" s="744"/>
      <c r="Z118" s="747"/>
      <c r="AA118" s="756"/>
    </row>
    <row r="119" spans="1:27" ht="25.5">
      <c r="A119" s="743" t="s">
        <v>75</v>
      </c>
      <c r="B119" s="819" t="s">
        <v>159</v>
      </c>
      <c r="C119" s="748">
        <f t="shared" ref="C119:D122" si="75">SUM(H119+L119+P119+T119+X119)</f>
        <v>300</v>
      </c>
      <c r="D119" s="748">
        <f t="shared" si="75"/>
        <v>300</v>
      </c>
      <c r="E119" s="779">
        <f t="shared" si="59"/>
        <v>100</v>
      </c>
      <c r="F119" s="779">
        <f t="shared" si="58"/>
        <v>300</v>
      </c>
      <c r="G119" s="779">
        <f t="shared" si="43"/>
        <v>0</v>
      </c>
      <c r="H119" s="748"/>
      <c r="I119" s="748"/>
      <c r="J119" s="779"/>
      <c r="K119" s="779"/>
      <c r="L119" s="743"/>
      <c r="M119" s="743"/>
      <c r="N119" s="779"/>
      <c r="O119" s="779"/>
      <c r="P119" s="743">
        <v>300</v>
      </c>
      <c r="Q119" s="743">
        <v>300</v>
      </c>
      <c r="R119" s="779">
        <f t="shared" si="60"/>
        <v>100</v>
      </c>
      <c r="S119" s="748">
        <v>300</v>
      </c>
      <c r="T119" s="748"/>
      <c r="U119" s="748"/>
      <c r="V119" s="779"/>
      <c r="W119" s="779"/>
      <c r="X119" s="748"/>
      <c r="Y119" s="748"/>
      <c r="Z119" s="779"/>
      <c r="AA119" s="755"/>
    </row>
    <row r="120" spans="1:27" ht="38.25">
      <c r="A120" s="743" t="s">
        <v>66</v>
      </c>
      <c r="B120" s="819" t="s">
        <v>160</v>
      </c>
      <c r="C120" s="748">
        <f t="shared" si="75"/>
        <v>0</v>
      </c>
      <c r="D120" s="748">
        <f t="shared" si="75"/>
        <v>0</v>
      </c>
      <c r="E120" s="779"/>
      <c r="F120" s="779">
        <f t="shared" si="58"/>
        <v>0</v>
      </c>
      <c r="G120" s="779">
        <f t="shared" si="43"/>
        <v>0</v>
      </c>
      <c r="H120" s="748"/>
      <c r="I120" s="748"/>
      <c r="J120" s="779"/>
      <c r="K120" s="779"/>
      <c r="L120" s="743"/>
      <c r="M120" s="743"/>
      <c r="N120" s="779"/>
      <c r="O120" s="779"/>
      <c r="P120" s="743"/>
      <c r="Q120" s="743"/>
      <c r="R120" s="779"/>
      <c r="S120" s="748"/>
      <c r="T120" s="748"/>
      <c r="U120" s="748"/>
      <c r="V120" s="779"/>
      <c r="W120" s="779"/>
      <c r="X120" s="748"/>
      <c r="Y120" s="748"/>
      <c r="Z120" s="779"/>
      <c r="AA120" s="755"/>
    </row>
    <row r="121" spans="1:27">
      <c r="A121" s="743" t="s">
        <v>68</v>
      </c>
      <c r="B121" s="819" t="s">
        <v>161</v>
      </c>
      <c r="C121" s="748">
        <f t="shared" si="75"/>
        <v>200</v>
      </c>
      <c r="D121" s="748">
        <f t="shared" si="75"/>
        <v>200</v>
      </c>
      <c r="E121" s="779">
        <f t="shared" si="59"/>
        <v>100</v>
      </c>
      <c r="F121" s="779">
        <f t="shared" si="58"/>
        <v>200</v>
      </c>
      <c r="G121" s="779">
        <f t="shared" si="43"/>
        <v>0</v>
      </c>
      <c r="H121" s="748"/>
      <c r="I121" s="748"/>
      <c r="J121" s="779"/>
      <c r="K121" s="779"/>
      <c r="L121" s="743"/>
      <c r="M121" s="743"/>
      <c r="N121" s="779"/>
      <c r="O121" s="779"/>
      <c r="P121" s="743">
        <v>200</v>
      </c>
      <c r="Q121" s="743">
        <v>200</v>
      </c>
      <c r="R121" s="779">
        <f t="shared" si="60"/>
        <v>100</v>
      </c>
      <c r="S121" s="748">
        <v>200</v>
      </c>
      <c r="T121" s="748"/>
      <c r="U121" s="748"/>
      <c r="V121" s="779"/>
      <c r="W121" s="779"/>
      <c r="X121" s="748"/>
      <c r="Y121" s="748"/>
      <c r="Z121" s="779"/>
      <c r="AA121" s="755"/>
    </row>
    <row r="122" spans="1:27">
      <c r="A122" s="745">
        <v>20</v>
      </c>
      <c r="B122" s="772" t="s">
        <v>162</v>
      </c>
      <c r="C122" s="745">
        <f t="shared" si="75"/>
        <v>0</v>
      </c>
      <c r="D122" s="745">
        <f t="shared" si="75"/>
        <v>1095</v>
      </c>
      <c r="E122" s="747"/>
      <c r="F122" s="747">
        <f t="shared" si="58"/>
        <v>1095</v>
      </c>
      <c r="G122" s="747">
        <f t="shared" si="43"/>
        <v>0</v>
      </c>
      <c r="H122" s="745"/>
      <c r="I122" s="745"/>
      <c r="J122" s="747"/>
      <c r="K122" s="747"/>
      <c r="L122" s="745"/>
      <c r="M122" s="745">
        <v>975</v>
      </c>
      <c r="N122" s="747"/>
      <c r="O122" s="747">
        <v>975</v>
      </c>
      <c r="P122" s="745"/>
      <c r="Q122" s="745">
        <v>120</v>
      </c>
      <c r="R122" s="773"/>
      <c r="S122" s="773">
        <v>120</v>
      </c>
      <c r="T122" s="774"/>
      <c r="U122" s="774"/>
      <c r="V122" s="747"/>
      <c r="W122" s="747"/>
      <c r="X122" s="744"/>
      <c r="Y122" s="744"/>
      <c r="Z122" s="747"/>
      <c r="AA122" s="756"/>
    </row>
    <row r="123" spans="1:27">
      <c r="A123" s="775"/>
      <c r="B123" s="775" t="s">
        <v>163</v>
      </c>
      <c r="C123" s="776">
        <f>SUM(C5+C16+C20+C22+C35+C41+C54+C57+C63+C68+C73+C77+C83+C89+C93+C99+C106+C111+C118+C122)</f>
        <v>1598607.56</v>
      </c>
      <c r="D123" s="776">
        <f>SUM(D5+D16+D20+D22+D35+D41+D54+D57+D63+D68+D73+D77+D83+D89+D93+D99+D106+D111+D118+D122)+D117</f>
        <v>1538587.37157</v>
      </c>
      <c r="E123" s="747">
        <f t="shared" ref="E123" si="76">SUM(D123/C123*100)</f>
        <v>96.245470750182108</v>
      </c>
      <c r="F123" s="776">
        <f>SUM(F5+F16+F20+F22+F35+F41+F54+F57+F63+F68+F73+F77+F83+F89+F93+F99+F106+F111+F118+F122)+F117</f>
        <v>1547948.1430000002</v>
      </c>
      <c r="G123" s="747">
        <f t="shared" si="43"/>
        <v>-9360.7714300001971</v>
      </c>
      <c r="H123" s="776">
        <f t="shared" ref="H123:I123" si="77">SUM(H5+H16+H20+H22+H35+H41+H54+H57+H63+H68+H73+H77+H83+H89+H93+H99+H106+H111+H118+H122)</f>
        <v>42681.7</v>
      </c>
      <c r="I123" s="776">
        <f t="shared" si="77"/>
        <v>33944.799999999996</v>
      </c>
      <c r="J123" s="747">
        <f t="shared" ref="J123" si="78">SUM(I123/H123*100)</f>
        <v>79.530103065248099</v>
      </c>
      <c r="K123" s="747"/>
      <c r="L123" s="776">
        <f t="shared" ref="L123:M123" si="79">SUM(L5+L16+L20+L22+L35+L41+L54+L57+L63+L68+L73+L77+L83+L89+L93+L99+L106+L111+L118+L122)</f>
        <v>845107.59</v>
      </c>
      <c r="M123" s="776">
        <f t="shared" si="79"/>
        <v>851741.66800000006</v>
      </c>
      <c r="N123" s="747">
        <f t="shared" ref="N123" si="80">SUM(M123/L123*100)</f>
        <v>100.78499803794215</v>
      </c>
      <c r="O123" s="747"/>
      <c r="P123" s="776">
        <f t="shared" ref="P123" si="81">SUM(P5+P16+P20+P22+P35+P41+P54+P57+P63+P68+P73+P77+P83+P89+P93+P99+P106+P111+P118+P122)</f>
        <v>507811.18999999994</v>
      </c>
      <c r="Q123" s="776">
        <f>SUM(Q5+Q16+Q20+Q22+Q35+Q41+Q54+Q57+Q63+Q68+Q73+Q77+Q83+Q89+Q93+Q99+Q106+Q111+Q118+Q122)+Q117</f>
        <v>511446.65357000002</v>
      </c>
      <c r="R123" s="747">
        <f t="shared" ref="R123" si="82">SUM(Q123/P123*100)</f>
        <v>100.71590851906987</v>
      </c>
      <c r="S123" s="747"/>
      <c r="T123" s="776">
        <f t="shared" ref="T123:U123" si="83">SUM(T5+T16+T20+T22+T35+T41+T54+T57+T63+T68+T73+T77+T83+T89+T93+T99+T106+T111+T118+T122)</f>
        <v>56514.06</v>
      </c>
      <c r="U123" s="776">
        <f t="shared" si="83"/>
        <v>66790.599999999991</v>
      </c>
      <c r="V123" s="747">
        <f t="shared" ref="V123" si="84">SUM(U123/T123*100)</f>
        <v>118.18404128105465</v>
      </c>
      <c r="W123" s="747"/>
      <c r="X123" s="776">
        <f t="shared" ref="X123:Y123" si="85">SUM(X5+X16+X20+X22+X35+X41+X54+X57+X63+X68+X73+X77+X83+X89+X93+X99+X106+X111+X118+X122)</f>
        <v>145496.72</v>
      </c>
      <c r="Y123" s="776">
        <f t="shared" si="85"/>
        <v>87748.739999999991</v>
      </c>
      <c r="Z123" s="747">
        <f t="shared" ref="Z123" si="86">SUM(Y123/X123*100)</f>
        <v>60.309771931628418</v>
      </c>
      <c r="AA123" s="756"/>
    </row>
  </sheetData>
  <mergeCells count="6">
    <mergeCell ref="C3:G3"/>
    <mergeCell ref="X3:Z3"/>
    <mergeCell ref="H3:J3"/>
    <mergeCell ref="L3:N3"/>
    <mergeCell ref="P3:R3"/>
    <mergeCell ref="T3:V3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R380"/>
  <sheetViews>
    <sheetView workbookViewId="0">
      <selection activeCell="G304" sqref="G304"/>
    </sheetView>
  </sheetViews>
  <sheetFormatPr defaultRowHeight="12"/>
  <cols>
    <col min="1" max="1" width="52.140625" style="115" customWidth="1"/>
    <col min="2" max="16384" width="9.140625" style="115"/>
  </cols>
  <sheetData>
    <row r="1" spans="1:252">
      <c r="E1" s="617" t="s">
        <v>164</v>
      </c>
      <c r="F1" s="617"/>
    </row>
    <row r="2" spans="1:252" ht="27" customHeight="1">
      <c r="A2" s="618" t="s">
        <v>565</v>
      </c>
      <c r="B2" s="618"/>
      <c r="C2" s="618"/>
      <c r="D2" s="618"/>
      <c r="E2" s="618"/>
      <c r="F2" s="618"/>
    </row>
    <row r="3" spans="1:252">
      <c r="A3" s="116"/>
      <c r="B3" s="116"/>
      <c r="C3" s="116"/>
    </row>
    <row r="4" spans="1:252">
      <c r="A4" s="619" t="s">
        <v>165</v>
      </c>
      <c r="B4" s="619" t="s">
        <v>166</v>
      </c>
      <c r="C4" s="620" t="s">
        <v>167</v>
      </c>
      <c r="D4" s="620" t="s">
        <v>168</v>
      </c>
      <c r="E4" s="620" t="s">
        <v>8</v>
      </c>
      <c r="F4" s="624" t="s">
        <v>169</v>
      </c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7"/>
      <c r="FO4" s="117"/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7"/>
      <c r="HT4" s="117"/>
      <c r="HU4" s="117"/>
      <c r="HV4" s="117"/>
      <c r="HW4" s="117"/>
      <c r="HX4" s="117"/>
      <c r="HY4" s="117"/>
      <c r="HZ4" s="117"/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</row>
    <row r="5" spans="1:252">
      <c r="A5" s="619"/>
      <c r="B5" s="619"/>
      <c r="C5" s="621"/>
      <c r="D5" s="622"/>
      <c r="E5" s="623"/>
      <c r="F5" s="625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/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17"/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7"/>
      <c r="HB5" s="117"/>
      <c r="HC5" s="117"/>
      <c r="HD5" s="117"/>
      <c r="HE5" s="117"/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7"/>
      <c r="HZ5" s="117"/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</row>
    <row r="6" spans="1:252">
      <c r="A6" s="619"/>
      <c r="B6" s="619"/>
      <c r="C6" s="627" t="s">
        <v>566</v>
      </c>
      <c r="D6" s="628"/>
      <c r="E6" s="621"/>
      <c r="F6" s="626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17"/>
      <c r="DZ6" s="117"/>
      <c r="EA6" s="117"/>
      <c r="EB6" s="117"/>
      <c r="EC6" s="117"/>
      <c r="ED6" s="117"/>
      <c r="EE6" s="117"/>
      <c r="EF6" s="117"/>
      <c r="EG6" s="117"/>
      <c r="EH6" s="117"/>
      <c r="EI6" s="117"/>
      <c r="EJ6" s="117"/>
      <c r="EK6" s="117"/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7"/>
      <c r="FL6" s="117"/>
      <c r="FM6" s="117"/>
      <c r="FN6" s="117"/>
      <c r="FO6" s="117"/>
      <c r="FP6" s="117"/>
      <c r="FQ6" s="117"/>
      <c r="FR6" s="117"/>
      <c r="FS6" s="117"/>
      <c r="FT6" s="117"/>
      <c r="FU6" s="117"/>
      <c r="FV6" s="117"/>
      <c r="FW6" s="117"/>
      <c r="FX6" s="117"/>
      <c r="FY6" s="117"/>
      <c r="FZ6" s="117"/>
      <c r="GA6" s="117"/>
      <c r="GB6" s="117"/>
      <c r="GC6" s="117"/>
      <c r="GD6" s="117"/>
      <c r="GE6" s="117"/>
      <c r="GF6" s="117"/>
      <c r="GG6" s="117"/>
      <c r="GH6" s="117"/>
      <c r="GI6" s="117"/>
      <c r="GJ6" s="117"/>
      <c r="GK6" s="117"/>
      <c r="GL6" s="117"/>
      <c r="GM6" s="117"/>
      <c r="GN6" s="117"/>
      <c r="GO6" s="117"/>
      <c r="GP6" s="117"/>
      <c r="GQ6" s="117"/>
      <c r="GR6" s="117"/>
      <c r="GS6" s="117"/>
      <c r="GT6" s="117"/>
      <c r="GU6" s="117"/>
      <c r="GV6" s="117"/>
      <c r="GW6" s="117"/>
      <c r="GX6" s="117"/>
      <c r="GY6" s="117"/>
      <c r="GZ6" s="117"/>
      <c r="HA6" s="117"/>
      <c r="HB6" s="117"/>
      <c r="HC6" s="117"/>
      <c r="HD6" s="117"/>
      <c r="HE6" s="117"/>
      <c r="HF6" s="117"/>
      <c r="HG6" s="117"/>
      <c r="HH6" s="117"/>
      <c r="HI6" s="117"/>
      <c r="HJ6" s="117"/>
      <c r="HK6" s="117"/>
      <c r="HL6" s="117"/>
      <c r="HM6" s="117"/>
      <c r="HN6" s="117"/>
      <c r="HO6" s="117"/>
      <c r="HP6" s="117"/>
      <c r="HQ6" s="117"/>
      <c r="HR6" s="117"/>
      <c r="HS6" s="117"/>
      <c r="HT6" s="117"/>
      <c r="HU6" s="117"/>
      <c r="HV6" s="117"/>
      <c r="HW6" s="117"/>
      <c r="HX6" s="117"/>
      <c r="HY6" s="117"/>
      <c r="HZ6" s="117"/>
      <c r="IA6" s="117"/>
      <c r="IB6" s="117"/>
      <c r="IC6" s="117"/>
      <c r="ID6" s="117"/>
      <c r="IE6" s="117"/>
      <c r="IF6" s="117"/>
      <c r="IG6" s="117"/>
      <c r="IH6" s="117"/>
      <c r="II6" s="117"/>
      <c r="IJ6" s="117"/>
      <c r="IK6" s="117"/>
      <c r="IL6" s="117"/>
      <c r="IM6" s="117"/>
      <c r="IN6" s="117"/>
      <c r="IO6" s="117"/>
      <c r="IP6" s="117"/>
      <c r="IQ6" s="117"/>
      <c r="IR6" s="117"/>
    </row>
    <row r="7" spans="1:252">
      <c r="A7" s="57">
        <v>1</v>
      </c>
      <c r="B7" s="57">
        <v>2</v>
      </c>
      <c r="C7" s="118">
        <v>3</v>
      </c>
      <c r="D7" s="57">
        <v>4</v>
      </c>
      <c r="E7" s="57">
        <v>5</v>
      </c>
      <c r="F7" s="57">
        <v>6</v>
      </c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17"/>
      <c r="FA7" s="117"/>
      <c r="FB7" s="117"/>
      <c r="FC7" s="117"/>
      <c r="FD7" s="117"/>
      <c r="FE7" s="117"/>
      <c r="FF7" s="117"/>
      <c r="FG7" s="117"/>
      <c r="FH7" s="117"/>
      <c r="FI7" s="117"/>
      <c r="FJ7" s="117"/>
      <c r="FK7" s="117"/>
      <c r="FL7" s="117"/>
      <c r="FM7" s="117"/>
      <c r="FN7" s="117"/>
      <c r="FO7" s="117"/>
      <c r="FP7" s="117"/>
      <c r="FQ7" s="117"/>
      <c r="FR7" s="117"/>
      <c r="FS7" s="117"/>
      <c r="FT7" s="117"/>
      <c r="FU7" s="117"/>
      <c r="FV7" s="117"/>
      <c r="FW7" s="117"/>
      <c r="FX7" s="117"/>
      <c r="FY7" s="117"/>
      <c r="FZ7" s="117"/>
      <c r="GA7" s="117"/>
      <c r="GB7" s="117"/>
      <c r="GC7" s="117"/>
      <c r="GD7" s="117"/>
      <c r="GE7" s="117"/>
      <c r="GF7" s="117"/>
      <c r="GG7" s="117"/>
      <c r="GH7" s="117"/>
      <c r="GI7" s="117"/>
      <c r="GJ7" s="117"/>
      <c r="GK7" s="117"/>
      <c r="GL7" s="117"/>
      <c r="GM7" s="117"/>
      <c r="GN7" s="117"/>
      <c r="GO7" s="117"/>
      <c r="GP7" s="117"/>
      <c r="GQ7" s="117"/>
      <c r="GR7" s="117"/>
      <c r="GS7" s="117"/>
      <c r="GT7" s="117"/>
      <c r="GU7" s="117"/>
      <c r="GV7" s="117"/>
      <c r="GW7" s="117"/>
      <c r="GX7" s="117"/>
      <c r="GY7" s="117"/>
      <c r="GZ7" s="117"/>
      <c r="HA7" s="117"/>
      <c r="HB7" s="117"/>
      <c r="HC7" s="117"/>
      <c r="HD7" s="117"/>
      <c r="HE7" s="117"/>
      <c r="HF7" s="117"/>
      <c r="HG7" s="117"/>
      <c r="HH7" s="117"/>
      <c r="HI7" s="117"/>
      <c r="HJ7" s="117"/>
      <c r="HK7" s="117"/>
      <c r="HL7" s="117"/>
      <c r="HM7" s="117"/>
      <c r="HN7" s="117"/>
      <c r="HO7" s="117"/>
      <c r="HP7" s="117"/>
      <c r="HQ7" s="117"/>
      <c r="HR7" s="117"/>
      <c r="HS7" s="117"/>
      <c r="HT7" s="117"/>
      <c r="HU7" s="117"/>
      <c r="HV7" s="117"/>
      <c r="HW7" s="117"/>
      <c r="HX7" s="117"/>
      <c r="HY7" s="117"/>
      <c r="HZ7" s="117"/>
      <c r="IA7" s="117"/>
      <c r="IB7" s="117"/>
      <c r="IC7" s="117"/>
      <c r="ID7" s="117"/>
      <c r="IE7" s="117"/>
      <c r="IF7" s="117"/>
      <c r="IG7" s="117"/>
      <c r="IH7" s="117"/>
      <c r="II7" s="117"/>
      <c r="IJ7" s="117"/>
      <c r="IK7" s="117"/>
      <c r="IL7" s="117"/>
      <c r="IM7" s="117"/>
      <c r="IN7" s="117"/>
      <c r="IO7" s="117"/>
      <c r="IP7" s="117"/>
      <c r="IQ7" s="117"/>
      <c r="IR7" s="117"/>
    </row>
    <row r="8" spans="1:252">
      <c r="A8" s="629" t="s">
        <v>1100</v>
      </c>
      <c r="B8" s="630"/>
      <c r="C8" s="630"/>
      <c r="D8" s="631"/>
      <c r="E8" s="632"/>
      <c r="F8" s="119">
        <f>(E10+E11+E12+E16+E17+E20+E21+E28+E29+E31+E33+E15+E26)/13</f>
        <v>90.979154733423087</v>
      </c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</row>
    <row r="9" spans="1:252">
      <c r="A9" s="633" t="s">
        <v>170</v>
      </c>
      <c r="B9" s="634"/>
      <c r="C9" s="634"/>
      <c r="D9" s="634"/>
      <c r="E9" s="635"/>
      <c r="F9" s="120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7"/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X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  <c r="IR9" s="117"/>
    </row>
    <row r="10" spans="1:252">
      <c r="A10" s="121" t="s">
        <v>171</v>
      </c>
      <c r="B10" s="122" t="s">
        <v>172</v>
      </c>
      <c r="C10" s="123">
        <f>SUM(C11:C12)</f>
        <v>9395</v>
      </c>
      <c r="D10" s="123">
        <f>SUM(D11:D12)</f>
        <v>11711</v>
      </c>
      <c r="E10" s="124">
        <f>D10/C10*100</f>
        <v>124.65141032464078</v>
      </c>
      <c r="F10" s="125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6"/>
      <c r="GJ10" s="126"/>
      <c r="GK10" s="126"/>
      <c r="GL10" s="126"/>
      <c r="GM10" s="126"/>
      <c r="GN10" s="126"/>
      <c r="GO10" s="126"/>
      <c r="GP10" s="126"/>
      <c r="GQ10" s="126"/>
      <c r="GR10" s="126"/>
      <c r="GS10" s="126"/>
      <c r="GT10" s="126"/>
      <c r="GU10" s="126"/>
      <c r="GV10" s="126"/>
      <c r="GW10" s="126"/>
      <c r="GX10" s="126"/>
      <c r="GY10" s="126"/>
      <c r="GZ10" s="126"/>
      <c r="HA10" s="126"/>
      <c r="HB10" s="126"/>
      <c r="HC10" s="126"/>
      <c r="HD10" s="126"/>
      <c r="HE10" s="126"/>
      <c r="HF10" s="126"/>
      <c r="HG10" s="126"/>
      <c r="HH10" s="126"/>
      <c r="HI10" s="126"/>
      <c r="HJ10" s="126"/>
      <c r="HK10" s="126"/>
      <c r="HL10" s="126"/>
      <c r="HM10" s="126"/>
      <c r="HN10" s="126"/>
      <c r="HO10" s="126"/>
      <c r="HP10" s="126"/>
      <c r="HQ10" s="126"/>
      <c r="HR10" s="126"/>
      <c r="HS10" s="126"/>
      <c r="HT10" s="126"/>
      <c r="HU10" s="126"/>
      <c r="HV10" s="126"/>
      <c r="HW10" s="126"/>
      <c r="HX10" s="126"/>
      <c r="HY10" s="126"/>
      <c r="HZ10" s="126"/>
      <c r="IA10" s="126"/>
      <c r="IB10" s="126"/>
      <c r="IC10" s="126"/>
      <c r="ID10" s="126"/>
      <c r="IE10" s="126"/>
      <c r="IF10" s="126"/>
      <c r="IG10" s="126"/>
      <c r="IH10" s="126"/>
      <c r="II10" s="126"/>
      <c r="IJ10" s="126"/>
      <c r="IK10" s="126"/>
      <c r="IL10" s="126"/>
      <c r="IM10" s="126"/>
      <c r="IN10" s="126"/>
      <c r="IO10" s="126"/>
      <c r="IP10" s="126"/>
      <c r="IQ10" s="126"/>
      <c r="IR10" s="126"/>
    </row>
    <row r="11" spans="1:252">
      <c r="A11" s="121" t="s">
        <v>173</v>
      </c>
      <c r="B11" s="122" t="s">
        <v>172</v>
      </c>
      <c r="C11" s="123">
        <v>2395</v>
      </c>
      <c r="D11" s="21">
        <v>2660</v>
      </c>
      <c r="E11" s="124">
        <f>D11/C11*100</f>
        <v>111.06471816283926</v>
      </c>
      <c r="F11" s="125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6"/>
      <c r="GJ11" s="126"/>
      <c r="GK11" s="126"/>
      <c r="GL11" s="126"/>
      <c r="GM11" s="126"/>
      <c r="GN11" s="126"/>
      <c r="GO11" s="126"/>
      <c r="GP11" s="126"/>
      <c r="GQ11" s="126"/>
      <c r="GR11" s="126"/>
      <c r="GS11" s="126"/>
      <c r="GT11" s="126"/>
      <c r="GU11" s="126"/>
      <c r="GV11" s="126"/>
      <c r="GW11" s="126"/>
      <c r="GX11" s="126"/>
      <c r="GY11" s="126"/>
      <c r="GZ11" s="126"/>
      <c r="HA11" s="126"/>
      <c r="HB11" s="126"/>
      <c r="HC11" s="126"/>
      <c r="HD11" s="126"/>
      <c r="HE11" s="126"/>
      <c r="HF11" s="126"/>
      <c r="HG11" s="126"/>
      <c r="HH11" s="126"/>
      <c r="HI11" s="126"/>
      <c r="HJ11" s="126"/>
      <c r="HK11" s="126"/>
      <c r="HL11" s="126"/>
      <c r="HM11" s="126"/>
      <c r="HN11" s="126"/>
      <c r="HO11" s="126"/>
      <c r="HP11" s="126"/>
      <c r="HQ11" s="126"/>
      <c r="HR11" s="126"/>
      <c r="HS11" s="126"/>
      <c r="HT11" s="126"/>
      <c r="HU11" s="126"/>
      <c r="HV11" s="126"/>
      <c r="HW11" s="126"/>
      <c r="HX11" s="126"/>
      <c r="HY11" s="126"/>
      <c r="HZ11" s="126"/>
      <c r="IA11" s="126"/>
      <c r="IB11" s="126"/>
      <c r="IC11" s="126"/>
      <c r="ID11" s="126"/>
      <c r="IE11" s="126"/>
      <c r="IF11" s="126"/>
      <c r="IG11" s="126"/>
      <c r="IH11" s="126"/>
      <c r="II11" s="126"/>
      <c r="IJ11" s="126"/>
      <c r="IK11" s="126"/>
      <c r="IL11" s="126"/>
      <c r="IM11" s="126"/>
      <c r="IN11" s="126"/>
      <c r="IO11" s="126"/>
      <c r="IP11" s="126"/>
      <c r="IQ11" s="126"/>
      <c r="IR11" s="126"/>
    </row>
    <row r="12" spans="1:252">
      <c r="A12" s="121" t="s">
        <v>174</v>
      </c>
      <c r="B12" s="122" t="s">
        <v>172</v>
      </c>
      <c r="C12" s="123">
        <v>7000</v>
      </c>
      <c r="D12" s="21">
        <v>9051</v>
      </c>
      <c r="E12" s="124">
        <f>D12/C12*100</f>
        <v>129.29999999999998</v>
      </c>
      <c r="F12" s="125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  <c r="GN12" s="126"/>
      <c r="GO12" s="126"/>
      <c r="GP12" s="126"/>
      <c r="GQ12" s="126"/>
      <c r="GR12" s="126"/>
      <c r="GS12" s="126"/>
      <c r="GT12" s="126"/>
      <c r="GU12" s="126"/>
      <c r="GV12" s="126"/>
      <c r="GW12" s="126"/>
      <c r="GX12" s="126"/>
      <c r="GY12" s="126"/>
      <c r="GZ12" s="126"/>
      <c r="HA12" s="126"/>
      <c r="HB12" s="126"/>
      <c r="HC12" s="126"/>
      <c r="HD12" s="126"/>
      <c r="HE12" s="126"/>
      <c r="HF12" s="126"/>
      <c r="HG12" s="126"/>
      <c r="HH12" s="126"/>
      <c r="HI12" s="126"/>
      <c r="HJ12" s="126"/>
      <c r="HK12" s="126"/>
      <c r="HL12" s="126"/>
      <c r="HM12" s="126"/>
      <c r="HN12" s="126"/>
      <c r="HO12" s="126"/>
      <c r="HP12" s="126"/>
      <c r="HQ12" s="126"/>
      <c r="HR12" s="126"/>
      <c r="HS12" s="126"/>
      <c r="HT12" s="126"/>
      <c r="HU12" s="126"/>
      <c r="HV12" s="126"/>
      <c r="HW12" s="126"/>
      <c r="HX12" s="126"/>
      <c r="HY12" s="126"/>
      <c r="HZ12" s="126"/>
      <c r="IA12" s="126"/>
      <c r="IB12" s="126"/>
      <c r="IC12" s="126"/>
      <c r="ID12" s="126"/>
      <c r="IE12" s="126"/>
      <c r="IF12" s="126"/>
      <c r="IG12" s="126"/>
      <c r="IH12" s="126"/>
      <c r="II12" s="126"/>
      <c r="IJ12" s="126"/>
      <c r="IK12" s="126"/>
      <c r="IL12" s="126"/>
      <c r="IM12" s="126"/>
      <c r="IN12" s="126"/>
      <c r="IO12" s="126"/>
      <c r="IP12" s="126"/>
      <c r="IQ12" s="126"/>
      <c r="IR12" s="126"/>
    </row>
    <row r="13" spans="1:252">
      <c r="A13" s="636" t="s">
        <v>175</v>
      </c>
      <c r="B13" s="636"/>
      <c r="C13" s="636"/>
      <c r="D13" s="637"/>
      <c r="E13" s="637"/>
      <c r="F13" s="127"/>
    </row>
    <row r="14" spans="1:252" ht="24">
      <c r="A14" s="128" t="s">
        <v>176</v>
      </c>
      <c r="B14" s="129" t="s">
        <v>177</v>
      </c>
      <c r="C14" s="130">
        <v>0</v>
      </c>
      <c r="D14" s="22">
        <v>0</v>
      </c>
      <c r="E14" s="124"/>
      <c r="F14" s="127"/>
    </row>
    <row r="15" spans="1:252" ht="15">
      <c r="A15" s="128" t="s">
        <v>178</v>
      </c>
      <c r="B15" s="53" t="s">
        <v>177</v>
      </c>
      <c r="C15" s="130">
        <v>6</v>
      </c>
      <c r="D15" s="22">
        <v>4</v>
      </c>
      <c r="E15" s="124">
        <f t="shared" ref="E15:E17" si="0">D15/C15*100</f>
        <v>66.666666666666657</v>
      </c>
      <c r="F15" s="127"/>
    </row>
    <row r="16" spans="1:252" ht="24">
      <c r="A16" s="128" t="s">
        <v>179</v>
      </c>
      <c r="B16" s="129" t="s">
        <v>177</v>
      </c>
      <c r="C16" s="130">
        <v>5</v>
      </c>
      <c r="D16" s="22">
        <v>0</v>
      </c>
      <c r="E16" s="124">
        <f t="shared" si="0"/>
        <v>0</v>
      </c>
      <c r="F16" s="127"/>
    </row>
    <row r="17" spans="1:6" ht="24">
      <c r="A17" s="128" t="s">
        <v>180</v>
      </c>
      <c r="B17" s="53" t="s">
        <v>177</v>
      </c>
      <c r="C17" s="130">
        <v>1</v>
      </c>
      <c r="D17" s="22">
        <v>0</v>
      </c>
      <c r="E17" s="124">
        <f t="shared" si="0"/>
        <v>0</v>
      </c>
      <c r="F17" s="127"/>
    </row>
    <row r="18" spans="1:6" ht="24">
      <c r="A18" s="128" t="s">
        <v>181</v>
      </c>
      <c r="B18" s="53" t="s">
        <v>177</v>
      </c>
      <c r="C18" s="130">
        <v>0</v>
      </c>
      <c r="D18" s="22">
        <v>0</v>
      </c>
      <c r="E18" s="124"/>
      <c r="F18" s="127"/>
    </row>
    <row r="19" spans="1:6">
      <c r="A19" s="638" t="s">
        <v>13</v>
      </c>
      <c r="B19" s="638"/>
      <c r="C19" s="638"/>
      <c r="D19" s="638"/>
      <c r="E19" s="638"/>
      <c r="F19" s="127"/>
    </row>
    <row r="20" spans="1:6">
      <c r="A20" s="128" t="s">
        <v>182</v>
      </c>
      <c r="B20" s="122" t="s">
        <v>172</v>
      </c>
      <c r="C20" s="131">
        <v>1437</v>
      </c>
      <c r="D20" s="23">
        <v>2660</v>
      </c>
      <c r="E20" s="60">
        <f>D20/C20*100</f>
        <v>185.10786360473207</v>
      </c>
      <c r="F20" s="127"/>
    </row>
    <row r="21" spans="1:6">
      <c r="A21" s="128" t="s">
        <v>183</v>
      </c>
      <c r="B21" s="122" t="s">
        <v>8</v>
      </c>
      <c r="C21" s="132">
        <v>25.54</v>
      </c>
      <c r="D21" s="24">
        <v>24.95</v>
      </c>
      <c r="E21" s="124">
        <f>D21/C21*100</f>
        <v>97.689898198903677</v>
      </c>
      <c r="F21" s="127"/>
    </row>
    <row r="22" spans="1:6">
      <c r="A22" s="637" t="s">
        <v>15</v>
      </c>
      <c r="B22" s="637"/>
      <c r="C22" s="637"/>
      <c r="D22" s="637"/>
      <c r="E22" s="637"/>
      <c r="F22" s="127"/>
    </row>
    <row r="23" spans="1:6">
      <c r="A23" s="121" t="s">
        <v>184</v>
      </c>
      <c r="B23" s="129" t="s">
        <v>185</v>
      </c>
      <c r="C23" s="129">
        <v>0</v>
      </c>
      <c r="D23" s="133">
        <v>0</v>
      </c>
      <c r="E23" s="124"/>
      <c r="F23" s="127"/>
    </row>
    <row r="24" spans="1:6">
      <c r="A24" s="121" t="s">
        <v>186</v>
      </c>
      <c r="B24" s="129" t="s">
        <v>172</v>
      </c>
      <c r="C24" s="129">
        <v>0</v>
      </c>
      <c r="D24" s="57">
        <v>0</v>
      </c>
      <c r="E24" s="124"/>
      <c r="F24" s="127"/>
    </row>
    <row r="25" spans="1:6">
      <c r="A25" s="616" t="s">
        <v>17</v>
      </c>
      <c r="B25" s="616"/>
      <c r="C25" s="616"/>
      <c r="D25" s="616"/>
      <c r="E25" s="616"/>
      <c r="F25" s="127"/>
    </row>
    <row r="26" spans="1:6">
      <c r="A26" s="134" t="s">
        <v>187</v>
      </c>
      <c r="B26" s="135" t="s">
        <v>172</v>
      </c>
      <c r="C26" s="131">
        <v>3057</v>
      </c>
      <c r="D26" s="23">
        <v>2660</v>
      </c>
      <c r="E26" s="124">
        <f>D26/C26*100</f>
        <v>87.013411841674852</v>
      </c>
      <c r="F26" s="127"/>
    </row>
    <row r="27" spans="1:6">
      <c r="A27" s="616" t="s">
        <v>19</v>
      </c>
      <c r="B27" s="616"/>
      <c r="C27" s="616"/>
      <c r="D27" s="616"/>
      <c r="E27" s="124"/>
      <c r="F27" s="127"/>
    </row>
    <row r="28" spans="1:6">
      <c r="A28" s="134" t="s">
        <v>184</v>
      </c>
      <c r="B28" s="135" t="s">
        <v>185</v>
      </c>
      <c r="C28" s="136">
        <v>18</v>
      </c>
      <c r="D28" s="137">
        <v>13</v>
      </c>
      <c r="E28" s="124">
        <f>D28/C28*100</f>
        <v>72.222222222222214</v>
      </c>
      <c r="F28" s="127"/>
    </row>
    <row r="29" spans="1:6">
      <c r="A29" s="134" t="s">
        <v>186</v>
      </c>
      <c r="B29" s="135" t="s">
        <v>172</v>
      </c>
      <c r="C29" s="136">
        <v>600</v>
      </c>
      <c r="D29" s="137">
        <v>931</v>
      </c>
      <c r="E29" s="124">
        <f>D29/C29*100</f>
        <v>155.16666666666669</v>
      </c>
      <c r="F29" s="127"/>
    </row>
    <row r="30" spans="1:6">
      <c r="A30" s="616" t="s">
        <v>21</v>
      </c>
      <c r="B30" s="616"/>
      <c r="C30" s="616"/>
      <c r="D30" s="616"/>
      <c r="E30" s="616"/>
      <c r="F30" s="127"/>
    </row>
    <row r="31" spans="1:6" ht="24">
      <c r="A31" s="121" t="s">
        <v>188</v>
      </c>
      <c r="B31" s="122" t="s">
        <v>185</v>
      </c>
      <c r="C31" s="122">
        <v>13</v>
      </c>
      <c r="D31" s="137">
        <v>20</v>
      </c>
      <c r="E31" s="124">
        <f>D31/C31*100</f>
        <v>153.84615384615387</v>
      </c>
      <c r="F31" s="127"/>
    </row>
    <row r="32" spans="1:6">
      <c r="A32" s="616" t="s">
        <v>23</v>
      </c>
      <c r="B32" s="616"/>
      <c r="C32" s="616"/>
      <c r="D32" s="616"/>
      <c r="E32" s="616"/>
      <c r="F32" s="127"/>
    </row>
    <row r="33" spans="1:6">
      <c r="A33" s="121" t="s">
        <v>184</v>
      </c>
      <c r="B33" s="133" t="s">
        <v>185</v>
      </c>
      <c r="C33" s="133">
        <v>6</v>
      </c>
      <c r="D33" s="137">
        <v>0</v>
      </c>
      <c r="E33" s="124">
        <f>D33/C33*100</f>
        <v>0</v>
      </c>
      <c r="F33" s="127"/>
    </row>
    <row r="34" spans="1:6">
      <c r="A34" s="636" t="s">
        <v>189</v>
      </c>
      <c r="B34" s="636"/>
      <c r="C34" s="636"/>
      <c r="D34" s="636"/>
      <c r="E34" s="636"/>
      <c r="F34" s="127"/>
    </row>
    <row r="35" spans="1:6">
      <c r="A35" s="138" t="s">
        <v>186</v>
      </c>
      <c r="B35" s="135" t="s">
        <v>190</v>
      </c>
      <c r="C35" s="135">
        <v>0</v>
      </c>
      <c r="D35" s="137">
        <v>0</v>
      </c>
      <c r="E35" s="124">
        <v>0</v>
      </c>
      <c r="F35" s="127"/>
    </row>
    <row r="36" spans="1:6">
      <c r="A36" s="642" t="s">
        <v>191</v>
      </c>
      <c r="B36" s="642"/>
      <c r="C36" s="642"/>
      <c r="D36" s="642"/>
      <c r="E36" s="642"/>
      <c r="F36" s="127"/>
    </row>
    <row r="37" spans="1:6">
      <c r="A37" s="139" t="s">
        <v>184</v>
      </c>
      <c r="B37" s="136" t="s">
        <v>185</v>
      </c>
      <c r="C37" s="130">
        <v>0</v>
      </c>
      <c r="D37" s="137">
        <v>0</v>
      </c>
      <c r="E37" s="124"/>
      <c r="F37" s="127"/>
    </row>
    <row r="38" spans="1:6">
      <c r="A38" s="140" t="s">
        <v>186</v>
      </c>
      <c r="B38" s="136" t="s">
        <v>190</v>
      </c>
      <c r="C38" s="141">
        <v>0</v>
      </c>
      <c r="D38" s="25">
        <v>0</v>
      </c>
      <c r="E38" s="124"/>
      <c r="F38" s="127"/>
    </row>
    <row r="39" spans="1:6">
      <c r="A39" s="642" t="s">
        <v>29</v>
      </c>
      <c r="B39" s="642"/>
      <c r="C39" s="642"/>
      <c r="D39" s="642"/>
      <c r="E39" s="642"/>
      <c r="F39" s="127"/>
    </row>
    <row r="40" spans="1:6">
      <c r="A40" s="139" t="s">
        <v>192</v>
      </c>
      <c r="B40" s="136" t="s">
        <v>193</v>
      </c>
      <c r="C40" s="135">
        <v>0</v>
      </c>
      <c r="D40" s="137">
        <v>0</v>
      </c>
      <c r="E40" s="124"/>
      <c r="F40" s="127"/>
    </row>
    <row r="41" spans="1:6">
      <c r="A41" s="643" t="s">
        <v>1101</v>
      </c>
      <c r="B41" s="644"/>
      <c r="C41" s="644"/>
      <c r="D41" s="644"/>
      <c r="E41" s="645"/>
      <c r="F41" s="142">
        <f>(E43+E44+E45+E46)/4</f>
        <v>78.958929655650948</v>
      </c>
    </row>
    <row r="42" spans="1:6">
      <c r="A42" s="646" t="s">
        <v>194</v>
      </c>
      <c r="B42" s="647"/>
      <c r="C42" s="647"/>
      <c r="D42" s="647"/>
      <c r="E42" s="648"/>
      <c r="F42" s="127"/>
    </row>
    <row r="43" spans="1:6" ht="24">
      <c r="A43" s="143" t="s">
        <v>195</v>
      </c>
      <c r="B43" s="26" t="s">
        <v>196</v>
      </c>
      <c r="C43" s="27">
        <v>565.4</v>
      </c>
      <c r="D43" s="27">
        <v>565.4</v>
      </c>
      <c r="E43" s="144">
        <f>SUM(D43/C43*100)</f>
        <v>100</v>
      </c>
      <c r="F43" s="145"/>
    </row>
    <row r="44" spans="1:6" ht="24">
      <c r="A44" s="143" t="s">
        <v>197</v>
      </c>
      <c r="B44" s="26" t="s">
        <v>196</v>
      </c>
      <c r="C44" s="27">
        <v>494.1</v>
      </c>
      <c r="D44" s="27">
        <v>494.7</v>
      </c>
      <c r="E44" s="144">
        <f>SUM(D44/C44*100)</f>
        <v>100.12143290831814</v>
      </c>
      <c r="F44" s="145"/>
    </row>
    <row r="45" spans="1:6" ht="24">
      <c r="A45" s="143" t="s">
        <v>198</v>
      </c>
      <c r="B45" s="26" t="s">
        <v>196</v>
      </c>
      <c r="C45" s="27">
        <v>7</v>
      </c>
      <c r="D45" s="27">
        <v>7.1</v>
      </c>
      <c r="E45" s="144">
        <f>SUM(D45/C45*100)</f>
        <v>101.42857142857142</v>
      </c>
      <c r="F45" s="145"/>
    </row>
    <row r="46" spans="1:6" ht="12.75">
      <c r="A46" s="28" t="s">
        <v>199</v>
      </c>
      <c r="B46" s="29" t="s">
        <v>196</v>
      </c>
      <c r="C46" s="27">
        <v>7</v>
      </c>
      <c r="D46" s="27">
        <v>1</v>
      </c>
      <c r="E46" s="144">
        <f>SUM(D46/C46*100)</f>
        <v>14.285714285714285</v>
      </c>
      <c r="F46" s="127"/>
    </row>
    <row r="47" spans="1:6">
      <c r="A47" s="649" t="s">
        <v>1102</v>
      </c>
      <c r="B47" s="650"/>
      <c r="C47" s="650"/>
      <c r="D47" s="650"/>
      <c r="E47" s="651"/>
      <c r="F47" s="146">
        <f>(E48+E49)/1</f>
        <v>300</v>
      </c>
    </row>
    <row r="48" spans="1:6" ht="24">
      <c r="A48" s="28" t="s">
        <v>200</v>
      </c>
      <c r="B48" s="29" t="s">
        <v>177</v>
      </c>
      <c r="C48" s="26">
        <v>0</v>
      </c>
      <c r="D48" s="26">
        <v>0</v>
      </c>
      <c r="E48" s="144"/>
      <c r="F48" s="127"/>
    </row>
    <row r="49" spans="1:6" ht="24">
      <c r="A49" s="28" t="s">
        <v>201</v>
      </c>
      <c r="B49" s="29" t="s">
        <v>177</v>
      </c>
      <c r="C49" s="26">
        <v>3</v>
      </c>
      <c r="D49" s="26">
        <v>9</v>
      </c>
      <c r="E49" s="144">
        <f>SUM(D49/C49*100)</f>
        <v>300</v>
      </c>
      <c r="F49" s="127"/>
    </row>
    <row r="50" spans="1:6">
      <c r="A50" s="643" t="s">
        <v>1103</v>
      </c>
      <c r="B50" s="652"/>
      <c r="C50" s="652"/>
      <c r="D50" s="653"/>
      <c r="E50" s="654"/>
      <c r="F50" s="147">
        <f>(E54+E55+E56+E57+E58+E59+E60+E61+E62+E64+E65+E66+E67+E68+E69+E73+E74+E75+E77+E78+E79+HE81+E82+E83+E85+E86+E88+E90+E92+E95+E97+E100+E103+E105+E108+E110+E111)/37</f>
        <v>96.392526734723603</v>
      </c>
    </row>
    <row r="51" spans="1:6">
      <c r="A51" s="655" t="s">
        <v>202</v>
      </c>
      <c r="B51" s="656"/>
      <c r="C51" s="656"/>
      <c r="D51" s="657"/>
      <c r="E51" s="658"/>
      <c r="F51" s="148"/>
    </row>
    <row r="52" spans="1:6">
      <c r="A52" s="639" t="s">
        <v>203</v>
      </c>
      <c r="B52" s="640"/>
      <c r="C52" s="640"/>
      <c r="D52" s="640"/>
      <c r="E52" s="641"/>
      <c r="F52" s="127"/>
    </row>
    <row r="53" spans="1:6">
      <c r="A53" s="662" t="s">
        <v>204</v>
      </c>
      <c r="B53" s="663"/>
      <c r="C53" s="663"/>
      <c r="D53" s="663"/>
      <c r="E53" s="664"/>
      <c r="F53" s="127"/>
    </row>
    <row r="54" spans="1:6">
      <c r="A54" s="149" t="s">
        <v>205</v>
      </c>
      <c r="B54" s="137" t="s">
        <v>206</v>
      </c>
      <c r="C54" s="30">
        <v>5597</v>
      </c>
      <c r="D54" s="31">
        <v>5622</v>
      </c>
      <c r="E54" s="150">
        <f>SUM(D54/C54*100)</f>
        <v>100.44666785778095</v>
      </c>
      <c r="F54" s="127"/>
    </row>
    <row r="55" spans="1:6">
      <c r="A55" s="149" t="s">
        <v>207</v>
      </c>
      <c r="B55" s="137" t="s">
        <v>206</v>
      </c>
      <c r="C55" s="32">
        <v>2631</v>
      </c>
      <c r="D55" s="31">
        <v>2638</v>
      </c>
      <c r="E55" s="150">
        <f t="shared" ref="E55:E111" si="1">SUM(D55/C55*100)</f>
        <v>100.26605853287722</v>
      </c>
      <c r="F55" s="127"/>
    </row>
    <row r="56" spans="1:6">
      <c r="A56" s="149" t="s">
        <v>208</v>
      </c>
      <c r="B56" s="137" t="s">
        <v>206</v>
      </c>
      <c r="C56" s="32">
        <v>5560</v>
      </c>
      <c r="D56" s="31">
        <v>5698</v>
      </c>
      <c r="E56" s="150">
        <f t="shared" si="1"/>
        <v>102.4820143884892</v>
      </c>
      <c r="F56" s="127"/>
    </row>
    <row r="57" spans="1:6">
      <c r="A57" s="226" t="s">
        <v>209</v>
      </c>
      <c r="B57" s="227" t="s">
        <v>206</v>
      </c>
      <c r="C57" s="228">
        <v>3230</v>
      </c>
      <c r="D57" s="229">
        <v>3453</v>
      </c>
      <c r="E57" s="196">
        <f t="shared" si="1"/>
        <v>106.90402476780186</v>
      </c>
      <c r="F57" s="127"/>
    </row>
    <row r="58" spans="1:6">
      <c r="A58" s="226" t="s">
        <v>210</v>
      </c>
      <c r="B58" s="227" t="s">
        <v>206</v>
      </c>
      <c r="C58" s="33">
        <v>180</v>
      </c>
      <c r="D58" s="229">
        <v>184</v>
      </c>
      <c r="E58" s="196">
        <f t="shared" si="1"/>
        <v>102.22222222222221</v>
      </c>
      <c r="F58" s="127"/>
    </row>
    <row r="59" spans="1:6">
      <c r="A59" s="226" t="s">
        <v>211</v>
      </c>
      <c r="B59" s="227" t="s">
        <v>206</v>
      </c>
      <c r="C59" s="33">
        <v>52</v>
      </c>
      <c r="D59" s="230">
        <v>33</v>
      </c>
      <c r="E59" s="196">
        <f t="shared" si="1"/>
        <v>63.46153846153846</v>
      </c>
      <c r="F59" s="127"/>
    </row>
    <row r="60" spans="1:6">
      <c r="A60" s="226" t="s">
        <v>212</v>
      </c>
      <c r="B60" s="227" t="s">
        <v>206</v>
      </c>
      <c r="C60" s="231">
        <v>900</v>
      </c>
      <c r="D60" s="229">
        <v>931</v>
      </c>
      <c r="E60" s="196">
        <f t="shared" si="1"/>
        <v>103.44444444444446</v>
      </c>
      <c r="F60" s="127"/>
    </row>
    <row r="61" spans="1:6">
      <c r="A61" s="226" t="s">
        <v>213</v>
      </c>
      <c r="B61" s="227" t="s">
        <v>206</v>
      </c>
      <c r="C61" s="231">
        <v>235</v>
      </c>
      <c r="D61" s="229">
        <v>253</v>
      </c>
      <c r="E61" s="196">
        <f t="shared" si="1"/>
        <v>107.65957446808511</v>
      </c>
      <c r="F61" s="127"/>
    </row>
    <row r="62" spans="1:6">
      <c r="A62" s="232" t="s">
        <v>214</v>
      </c>
      <c r="B62" s="233" t="s">
        <v>206</v>
      </c>
      <c r="C62" s="231">
        <v>1200</v>
      </c>
      <c r="D62" s="229">
        <v>961</v>
      </c>
      <c r="E62" s="196">
        <f t="shared" si="1"/>
        <v>80.083333333333329</v>
      </c>
      <c r="F62" s="127"/>
    </row>
    <row r="63" spans="1:6">
      <c r="A63" s="665" t="s">
        <v>215</v>
      </c>
      <c r="B63" s="666"/>
      <c r="C63" s="666"/>
      <c r="D63" s="666"/>
      <c r="E63" s="667"/>
      <c r="F63" s="127"/>
    </row>
    <row r="64" spans="1:6">
      <c r="A64" s="149" t="s">
        <v>216</v>
      </c>
      <c r="B64" s="152" t="s">
        <v>217</v>
      </c>
      <c r="C64" s="30">
        <v>1166</v>
      </c>
      <c r="D64" s="31">
        <v>1207.4000000000001</v>
      </c>
      <c r="E64" s="124">
        <f t="shared" si="1"/>
        <v>103.55060034305319</v>
      </c>
      <c r="F64" s="127"/>
    </row>
    <row r="65" spans="1:6">
      <c r="A65" s="149" t="s">
        <v>218</v>
      </c>
      <c r="B65" s="152" t="s">
        <v>217</v>
      </c>
      <c r="C65" s="33">
        <v>62.1</v>
      </c>
      <c r="D65" s="34">
        <v>62.1</v>
      </c>
      <c r="E65" s="124">
        <f t="shared" si="1"/>
        <v>100</v>
      </c>
      <c r="F65" s="127"/>
    </row>
    <row r="66" spans="1:6">
      <c r="A66" s="149" t="s">
        <v>219</v>
      </c>
      <c r="B66" s="152" t="s">
        <v>217</v>
      </c>
      <c r="C66" s="32">
        <v>4023</v>
      </c>
      <c r="D66" s="35">
        <v>4155.8999999999996</v>
      </c>
      <c r="E66" s="124">
        <f>SUM(D66/C66*100)</f>
        <v>103.30350484712901</v>
      </c>
      <c r="F66" s="127"/>
    </row>
    <row r="67" spans="1:6">
      <c r="A67" s="149" t="s">
        <v>220</v>
      </c>
      <c r="B67" s="152" t="s">
        <v>217</v>
      </c>
      <c r="C67" s="36">
        <v>3050</v>
      </c>
      <c r="D67" s="37">
        <v>3254.1</v>
      </c>
      <c r="E67" s="124">
        <f t="shared" si="1"/>
        <v>106.69180327868852</v>
      </c>
      <c r="F67" s="127"/>
    </row>
    <row r="68" spans="1:6">
      <c r="A68" s="149" t="s">
        <v>221</v>
      </c>
      <c r="B68" s="152" t="s">
        <v>222</v>
      </c>
      <c r="C68" s="35">
        <f>C66*1000/C55</f>
        <v>1529.0763968072977</v>
      </c>
      <c r="D68" s="35">
        <v>1590</v>
      </c>
      <c r="E68" s="124">
        <f t="shared" si="1"/>
        <v>103.98434004474272</v>
      </c>
      <c r="F68" s="127"/>
    </row>
    <row r="69" spans="1:6">
      <c r="A69" s="149" t="s">
        <v>223</v>
      </c>
      <c r="B69" s="152" t="s">
        <v>224</v>
      </c>
      <c r="C69" s="33">
        <v>360</v>
      </c>
      <c r="D69" s="38">
        <v>368</v>
      </c>
      <c r="E69" s="124">
        <f t="shared" si="1"/>
        <v>102.22222222222221</v>
      </c>
      <c r="F69" s="127"/>
    </row>
    <row r="70" spans="1:6">
      <c r="A70" s="668" t="s">
        <v>43</v>
      </c>
      <c r="B70" s="669"/>
      <c r="C70" s="669"/>
      <c r="D70" s="669"/>
      <c r="E70" s="670"/>
      <c r="F70" s="127"/>
    </row>
    <row r="71" spans="1:6">
      <c r="A71" s="671" t="s">
        <v>225</v>
      </c>
      <c r="B71" s="672"/>
      <c r="C71" s="672"/>
      <c r="D71" s="672"/>
      <c r="E71" s="673"/>
      <c r="F71" s="127"/>
    </row>
    <row r="72" spans="1:6">
      <c r="A72" s="671" t="s">
        <v>226</v>
      </c>
      <c r="B72" s="672"/>
      <c r="C72" s="672"/>
      <c r="D72" s="672"/>
      <c r="E72" s="673"/>
      <c r="F72" s="127"/>
    </row>
    <row r="73" spans="1:6">
      <c r="A73" s="153" t="s">
        <v>227</v>
      </c>
      <c r="B73" s="137" t="s">
        <v>228</v>
      </c>
      <c r="C73" s="39">
        <v>35</v>
      </c>
      <c r="D73" s="154">
        <v>35</v>
      </c>
      <c r="E73" s="124">
        <f t="shared" si="1"/>
        <v>100</v>
      </c>
      <c r="F73" s="127"/>
    </row>
    <row r="74" spans="1:6">
      <c r="A74" s="153" t="s">
        <v>229</v>
      </c>
      <c r="B74" s="137" t="s">
        <v>228</v>
      </c>
      <c r="C74" s="39">
        <v>13</v>
      </c>
      <c r="D74" s="154">
        <v>13</v>
      </c>
      <c r="E74" s="124">
        <f t="shared" si="1"/>
        <v>100</v>
      </c>
      <c r="F74" s="127"/>
    </row>
    <row r="75" spans="1:6">
      <c r="A75" s="153" t="s">
        <v>230</v>
      </c>
      <c r="B75" s="137" t="s">
        <v>228</v>
      </c>
      <c r="C75" s="39">
        <v>5.0999999999999996</v>
      </c>
      <c r="D75" s="154">
        <v>5</v>
      </c>
      <c r="E75" s="124">
        <f t="shared" si="1"/>
        <v>98.039215686274517</v>
      </c>
      <c r="F75" s="127"/>
    </row>
    <row r="76" spans="1:6">
      <c r="A76" s="671" t="s">
        <v>231</v>
      </c>
      <c r="B76" s="672"/>
      <c r="C76" s="672"/>
      <c r="D76" s="672"/>
      <c r="E76" s="673"/>
      <c r="F76" s="127"/>
    </row>
    <row r="77" spans="1:6">
      <c r="A77" s="153" t="s">
        <v>227</v>
      </c>
      <c r="B77" s="137" t="s">
        <v>232</v>
      </c>
      <c r="C77" s="39">
        <v>1770</v>
      </c>
      <c r="D77" s="40">
        <v>1770</v>
      </c>
      <c r="E77" s="124">
        <f t="shared" si="1"/>
        <v>100</v>
      </c>
      <c r="F77" s="127"/>
    </row>
    <row r="78" spans="1:6">
      <c r="A78" s="153" t="s">
        <v>229</v>
      </c>
      <c r="B78" s="137" t="s">
        <v>232</v>
      </c>
      <c r="C78" s="33">
        <v>2362</v>
      </c>
      <c r="D78" s="40">
        <v>2362</v>
      </c>
      <c r="E78" s="124">
        <f t="shared" si="1"/>
        <v>100</v>
      </c>
      <c r="F78" s="127"/>
    </row>
    <row r="79" spans="1:6">
      <c r="A79" s="153" t="s">
        <v>230</v>
      </c>
      <c r="B79" s="137" t="s">
        <v>232</v>
      </c>
      <c r="C79" s="33">
        <v>840</v>
      </c>
      <c r="D79" s="40">
        <v>840</v>
      </c>
      <c r="E79" s="124">
        <f t="shared" si="1"/>
        <v>100</v>
      </c>
      <c r="F79" s="127"/>
    </row>
    <row r="80" spans="1:6">
      <c r="A80" s="671" t="s">
        <v>233</v>
      </c>
      <c r="B80" s="672"/>
      <c r="C80" s="672"/>
      <c r="D80" s="672"/>
      <c r="E80" s="673"/>
      <c r="F80" s="127"/>
    </row>
    <row r="81" spans="1:6">
      <c r="A81" s="153" t="s">
        <v>227</v>
      </c>
      <c r="B81" s="137" t="s">
        <v>234</v>
      </c>
      <c r="C81" s="41">
        <f>C77/C73</f>
        <v>50.571428571428569</v>
      </c>
      <c r="D81" s="41">
        <f>D77/D73</f>
        <v>50.571428571428569</v>
      </c>
      <c r="E81" s="124">
        <f t="shared" si="1"/>
        <v>100</v>
      </c>
      <c r="F81" s="127"/>
    </row>
    <row r="82" spans="1:6">
      <c r="A82" s="153" t="s">
        <v>229</v>
      </c>
      <c r="B82" s="137" t="s">
        <v>234</v>
      </c>
      <c r="C82" s="41">
        <f>C78/C74</f>
        <v>181.69230769230768</v>
      </c>
      <c r="D82" s="41">
        <f>D78/D74</f>
        <v>181.69230769230768</v>
      </c>
      <c r="E82" s="124">
        <f t="shared" si="1"/>
        <v>100</v>
      </c>
      <c r="F82" s="127"/>
    </row>
    <row r="83" spans="1:6">
      <c r="A83" s="153" t="s">
        <v>230</v>
      </c>
      <c r="B83" s="137" t="s">
        <v>235</v>
      </c>
      <c r="C83" s="41">
        <f>C79/C75/100</f>
        <v>1.6470588235294119</v>
      </c>
      <c r="D83" s="41">
        <f>D79/D75/100</f>
        <v>1.68</v>
      </c>
      <c r="E83" s="124">
        <f t="shared" si="1"/>
        <v>101.99999999999999</v>
      </c>
      <c r="F83" s="127"/>
    </row>
    <row r="84" spans="1:6">
      <c r="A84" s="671" t="s">
        <v>236</v>
      </c>
      <c r="B84" s="672"/>
      <c r="C84" s="672"/>
      <c r="D84" s="672"/>
      <c r="E84" s="673"/>
      <c r="F84" s="127"/>
    </row>
    <row r="85" spans="1:6">
      <c r="A85" s="155" t="s">
        <v>237</v>
      </c>
      <c r="B85" s="137" t="s">
        <v>217</v>
      </c>
      <c r="C85" s="42">
        <v>16009</v>
      </c>
      <c r="D85" s="154">
        <v>13187.7</v>
      </c>
      <c r="E85" s="124">
        <f t="shared" si="1"/>
        <v>82.376788056718098</v>
      </c>
      <c r="F85" s="127"/>
    </row>
    <row r="86" spans="1:6">
      <c r="A86" s="155" t="s">
        <v>238</v>
      </c>
      <c r="B86" s="137" t="s">
        <v>217</v>
      </c>
      <c r="C86" s="43">
        <v>300</v>
      </c>
      <c r="D86" s="154"/>
      <c r="E86" s="124">
        <f t="shared" si="1"/>
        <v>0</v>
      </c>
      <c r="F86" s="127"/>
    </row>
    <row r="87" spans="1:6">
      <c r="A87" s="671" t="s">
        <v>239</v>
      </c>
      <c r="B87" s="672"/>
      <c r="C87" s="672"/>
      <c r="D87" s="672"/>
      <c r="E87" s="673"/>
      <c r="F87" s="127"/>
    </row>
    <row r="88" spans="1:6" ht="12.75">
      <c r="A88" s="156" t="s">
        <v>240</v>
      </c>
      <c r="B88" s="137" t="s">
        <v>217</v>
      </c>
      <c r="C88" s="44">
        <v>0.5</v>
      </c>
      <c r="D88" s="45">
        <v>0.52</v>
      </c>
      <c r="E88" s="124">
        <f t="shared" si="1"/>
        <v>104</v>
      </c>
      <c r="F88" s="127"/>
    </row>
    <row r="89" spans="1:6" ht="12.75">
      <c r="A89" s="156" t="s">
        <v>241</v>
      </c>
      <c r="B89" s="137" t="s">
        <v>228</v>
      </c>
      <c r="C89" s="44">
        <v>30</v>
      </c>
      <c r="D89" s="46">
        <v>88</v>
      </c>
      <c r="E89" s="124">
        <f t="shared" si="1"/>
        <v>293.33333333333331</v>
      </c>
      <c r="F89" s="127"/>
    </row>
    <row r="90" spans="1:6" ht="12.75">
      <c r="A90" s="156" t="s">
        <v>242</v>
      </c>
      <c r="B90" s="137" t="s">
        <v>217</v>
      </c>
      <c r="C90" s="44">
        <v>60</v>
      </c>
      <c r="D90" s="45">
        <v>61.52</v>
      </c>
      <c r="E90" s="124">
        <f t="shared" si="1"/>
        <v>102.53333333333335</v>
      </c>
      <c r="F90" s="127"/>
    </row>
    <row r="91" spans="1:6" ht="12.75">
      <c r="A91" s="156" t="s">
        <v>243</v>
      </c>
      <c r="B91" s="137" t="s">
        <v>228</v>
      </c>
      <c r="C91" s="44">
        <v>196</v>
      </c>
      <c r="D91" s="47">
        <v>158</v>
      </c>
      <c r="E91" s="124">
        <f t="shared" si="1"/>
        <v>80.612244897959187</v>
      </c>
      <c r="F91" s="127"/>
    </row>
    <row r="92" spans="1:6" ht="12.75">
      <c r="A92" s="156" t="s">
        <v>244</v>
      </c>
      <c r="B92" s="137" t="s">
        <v>217</v>
      </c>
      <c r="C92" s="44">
        <v>1.5</v>
      </c>
      <c r="D92" s="47">
        <v>1.6</v>
      </c>
      <c r="E92" s="124">
        <f t="shared" si="1"/>
        <v>106.66666666666667</v>
      </c>
      <c r="F92" s="127"/>
    </row>
    <row r="93" spans="1:6" ht="12.75">
      <c r="A93" s="156" t="s">
        <v>245</v>
      </c>
      <c r="B93" s="137" t="s">
        <v>228</v>
      </c>
      <c r="C93" s="44">
        <v>50</v>
      </c>
      <c r="D93" s="46">
        <v>51</v>
      </c>
      <c r="E93" s="124">
        <f t="shared" si="1"/>
        <v>102</v>
      </c>
      <c r="F93" s="127"/>
    </row>
    <row r="94" spans="1:6">
      <c r="A94" s="674" t="s">
        <v>246</v>
      </c>
      <c r="B94" s="675"/>
      <c r="C94" s="675"/>
      <c r="D94" s="675"/>
      <c r="E94" s="676"/>
      <c r="F94" s="127"/>
    </row>
    <row r="95" spans="1:6">
      <c r="A95" s="149" t="s">
        <v>247</v>
      </c>
      <c r="B95" s="137" t="s">
        <v>228</v>
      </c>
      <c r="C95" s="42">
        <v>782</v>
      </c>
      <c r="D95" s="157">
        <v>646</v>
      </c>
      <c r="E95" s="124">
        <f t="shared" si="1"/>
        <v>82.608695652173907</v>
      </c>
      <c r="F95" s="127"/>
    </row>
    <row r="96" spans="1:6">
      <c r="A96" s="677" t="s">
        <v>248</v>
      </c>
      <c r="B96" s="678"/>
      <c r="C96" s="678"/>
      <c r="D96" s="678"/>
      <c r="E96" s="679"/>
      <c r="F96" s="127"/>
    </row>
    <row r="97" spans="1:6" ht="24">
      <c r="A97" s="149" t="s">
        <v>249</v>
      </c>
      <c r="B97" s="158" t="s">
        <v>250</v>
      </c>
      <c r="C97" s="158">
        <v>250</v>
      </c>
      <c r="D97" s="159">
        <v>225</v>
      </c>
      <c r="E97" s="124">
        <f t="shared" si="1"/>
        <v>90</v>
      </c>
      <c r="F97" s="127"/>
    </row>
    <row r="98" spans="1:6">
      <c r="A98" s="659" t="s">
        <v>45</v>
      </c>
      <c r="B98" s="660"/>
      <c r="C98" s="660"/>
      <c r="D98" s="660"/>
      <c r="E98" s="661"/>
      <c r="F98" s="127"/>
    </row>
    <row r="99" spans="1:6">
      <c r="A99" s="684" t="s">
        <v>251</v>
      </c>
      <c r="B99" s="685"/>
      <c r="C99" s="685"/>
      <c r="D99" s="685"/>
      <c r="E99" s="686"/>
      <c r="F99" s="127"/>
    </row>
    <row r="100" spans="1:6">
      <c r="A100" s="160" t="s">
        <v>252</v>
      </c>
      <c r="B100" s="137" t="s">
        <v>217</v>
      </c>
      <c r="C100" s="161">
        <v>766</v>
      </c>
      <c r="D100" s="154">
        <v>760.7</v>
      </c>
      <c r="E100" s="124">
        <f t="shared" si="1"/>
        <v>99.308093994778062</v>
      </c>
      <c r="F100" s="127"/>
    </row>
    <row r="101" spans="1:6">
      <c r="A101" s="674" t="s">
        <v>253</v>
      </c>
      <c r="B101" s="675"/>
      <c r="C101" s="675"/>
      <c r="D101" s="675"/>
      <c r="E101" s="676"/>
      <c r="F101" s="127"/>
    </row>
    <row r="102" spans="1:6">
      <c r="A102" s="684" t="s">
        <v>254</v>
      </c>
      <c r="B102" s="685"/>
      <c r="C102" s="685"/>
      <c r="D102" s="685"/>
      <c r="E102" s="686"/>
      <c r="F102" s="127"/>
    </row>
    <row r="103" spans="1:6">
      <c r="A103" s="160" t="s">
        <v>255</v>
      </c>
      <c r="B103" s="137" t="s">
        <v>217</v>
      </c>
      <c r="C103" s="48">
        <v>1400</v>
      </c>
      <c r="D103" s="154">
        <v>1303.9000000000001</v>
      </c>
      <c r="E103" s="124">
        <f t="shared" si="1"/>
        <v>93.135714285714286</v>
      </c>
      <c r="F103" s="127"/>
    </row>
    <row r="104" spans="1:6">
      <c r="A104" s="684" t="s">
        <v>256</v>
      </c>
      <c r="B104" s="685"/>
      <c r="C104" s="685"/>
      <c r="D104" s="685"/>
      <c r="E104" s="686"/>
      <c r="F104" s="127"/>
    </row>
    <row r="105" spans="1:6">
      <c r="A105" s="160" t="s">
        <v>257</v>
      </c>
      <c r="B105" s="137" t="s">
        <v>217</v>
      </c>
      <c r="C105" s="161">
        <v>56</v>
      </c>
      <c r="D105" s="154">
        <v>84.3</v>
      </c>
      <c r="E105" s="124">
        <f t="shared" si="1"/>
        <v>150.53571428571428</v>
      </c>
      <c r="F105" s="127"/>
    </row>
    <row r="106" spans="1:6">
      <c r="A106" s="677" t="s">
        <v>258</v>
      </c>
      <c r="B106" s="678"/>
      <c r="C106" s="678"/>
      <c r="D106" s="678"/>
      <c r="E106" s="679"/>
      <c r="F106" s="127"/>
    </row>
    <row r="107" spans="1:6">
      <c r="A107" s="684" t="s">
        <v>259</v>
      </c>
      <c r="B107" s="685"/>
      <c r="C107" s="685"/>
      <c r="D107" s="685"/>
      <c r="E107" s="686"/>
      <c r="F107" s="127"/>
    </row>
    <row r="108" spans="1:6" ht="24">
      <c r="A108" s="151" t="s">
        <v>260</v>
      </c>
      <c r="B108" s="137" t="s">
        <v>217</v>
      </c>
      <c r="C108" s="49">
        <v>45</v>
      </c>
      <c r="D108" s="154">
        <v>77.099999999999994</v>
      </c>
      <c r="E108" s="124">
        <f t="shared" si="1"/>
        <v>171.33333333333331</v>
      </c>
      <c r="F108" s="127"/>
    </row>
    <row r="109" spans="1:6">
      <c r="A109" s="690" t="s">
        <v>261</v>
      </c>
      <c r="B109" s="691"/>
      <c r="C109" s="691"/>
      <c r="D109" s="691"/>
      <c r="E109" s="692"/>
      <c r="F109" s="127"/>
    </row>
    <row r="110" spans="1:6">
      <c r="A110" s="162" t="s">
        <v>184</v>
      </c>
      <c r="B110" s="137" t="s">
        <v>262</v>
      </c>
      <c r="C110" s="50">
        <v>27</v>
      </c>
      <c r="D110" s="51">
        <v>27</v>
      </c>
      <c r="E110" s="124">
        <f t="shared" si="1"/>
        <v>100</v>
      </c>
      <c r="F110" s="127"/>
    </row>
    <row r="111" spans="1:6">
      <c r="A111" s="162" t="s">
        <v>186</v>
      </c>
      <c r="B111" s="137" t="s">
        <v>190</v>
      </c>
      <c r="C111" s="52">
        <v>3028.78</v>
      </c>
      <c r="D111" s="34">
        <v>2945.9</v>
      </c>
      <c r="E111" s="124">
        <f t="shared" si="1"/>
        <v>97.263584677658983</v>
      </c>
      <c r="F111" s="127"/>
    </row>
    <row r="112" spans="1:6" ht="25.5" customHeight="1">
      <c r="A112" s="643" t="s">
        <v>1104</v>
      </c>
      <c r="B112" s="644"/>
      <c r="C112" s="644"/>
      <c r="D112" s="693"/>
      <c r="E112" s="694"/>
      <c r="F112" s="142">
        <f>(E114+E115+E116+E117+E118+E119+E121+E122+E123)/9</f>
        <v>109.38865956935132</v>
      </c>
    </row>
    <row r="113" spans="1:6">
      <c r="A113" s="646" t="s">
        <v>263</v>
      </c>
      <c r="B113" s="695"/>
      <c r="C113" s="695"/>
      <c r="D113" s="657"/>
      <c r="E113" s="658"/>
      <c r="F113" s="127"/>
    </row>
    <row r="114" spans="1:6">
      <c r="A114" s="28" t="s">
        <v>264</v>
      </c>
      <c r="B114" s="26" t="s">
        <v>265</v>
      </c>
      <c r="C114" s="53">
        <v>1158.4000000000001</v>
      </c>
      <c r="D114" s="54">
        <v>1614.4</v>
      </c>
      <c r="E114" s="124">
        <f t="shared" ref="E114:E123" si="2">SUM(D114/C114*100)</f>
        <v>139.3646408839779</v>
      </c>
      <c r="F114" s="127"/>
    </row>
    <row r="115" spans="1:6" ht="24">
      <c r="A115" s="55" t="s">
        <v>266</v>
      </c>
      <c r="B115" s="56" t="s">
        <v>265</v>
      </c>
      <c r="C115" s="57">
        <v>758.4</v>
      </c>
      <c r="D115" s="57">
        <v>597.4</v>
      </c>
      <c r="E115" s="124">
        <f t="shared" si="2"/>
        <v>78.771097046413502</v>
      </c>
      <c r="F115" s="127"/>
    </row>
    <row r="116" spans="1:6" ht="36">
      <c r="A116" s="55" t="s">
        <v>267</v>
      </c>
      <c r="B116" s="56" t="s">
        <v>268</v>
      </c>
      <c r="C116" s="53">
        <v>4</v>
      </c>
      <c r="D116" s="58">
        <v>5</v>
      </c>
      <c r="E116" s="124">
        <f t="shared" si="2"/>
        <v>125</v>
      </c>
      <c r="F116" s="127"/>
    </row>
    <row r="117" spans="1:6" ht="24">
      <c r="A117" s="59" t="s">
        <v>269</v>
      </c>
      <c r="B117" s="26" t="s">
        <v>268</v>
      </c>
      <c r="C117" s="53">
        <v>3</v>
      </c>
      <c r="D117" s="58">
        <v>6</v>
      </c>
      <c r="E117" s="124">
        <f t="shared" si="2"/>
        <v>200</v>
      </c>
      <c r="F117" s="127"/>
    </row>
    <row r="118" spans="1:6">
      <c r="A118" s="28" t="s">
        <v>270</v>
      </c>
      <c r="B118" s="56" t="s">
        <v>265</v>
      </c>
      <c r="C118" s="57">
        <v>3255.4</v>
      </c>
      <c r="D118" s="60">
        <v>3543.9</v>
      </c>
      <c r="E118" s="124">
        <f t="shared" si="2"/>
        <v>108.86219819377034</v>
      </c>
      <c r="F118" s="127"/>
    </row>
    <row r="119" spans="1:6" ht="36">
      <c r="A119" s="28" t="s">
        <v>271</v>
      </c>
      <c r="B119" s="29" t="s">
        <v>268</v>
      </c>
      <c r="C119" s="57">
        <v>25</v>
      </c>
      <c r="D119" s="57">
        <v>30</v>
      </c>
      <c r="E119" s="124">
        <f t="shared" si="2"/>
        <v>120</v>
      </c>
      <c r="F119" s="127"/>
    </row>
    <row r="120" spans="1:6" ht="48">
      <c r="A120" s="28" t="s">
        <v>272</v>
      </c>
      <c r="B120" s="61" t="s">
        <v>273</v>
      </c>
      <c r="C120" s="62"/>
      <c r="D120" s="57">
        <v>5</v>
      </c>
      <c r="E120" s="124">
        <v>0</v>
      </c>
      <c r="F120" s="127"/>
    </row>
    <row r="121" spans="1:6">
      <c r="A121" s="59" t="s">
        <v>274</v>
      </c>
      <c r="B121" s="61" t="s">
        <v>268</v>
      </c>
      <c r="C121" s="57">
        <v>8</v>
      </c>
      <c r="D121" s="57">
        <v>5</v>
      </c>
      <c r="E121" s="124">
        <f t="shared" si="2"/>
        <v>62.5</v>
      </c>
      <c r="F121" s="127"/>
    </row>
    <row r="122" spans="1:6" ht="24">
      <c r="A122" s="59" t="s">
        <v>275</v>
      </c>
      <c r="B122" s="61" t="s">
        <v>8</v>
      </c>
      <c r="C122" s="57">
        <v>70</v>
      </c>
      <c r="D122" s="57">
        <v>65</v>
      </c>
      <c r="E122" s="124">
        <f t="shared" si="2"/>
        <v>92.857142857142861</v>
      </c>
      <c r="F122" s="127"/>
    </row>
    <row r="123" spans="1:6">
      <c r="A123" s="59" t="s">
        <v>276</v>
      </c>
      <c r="B123" s="61" t="s">
        <v>8</v>
      </c>
      <c r="C123" s="57">
        <v>70</v>
      </c>
      <c r="D123" s="57">
        <v>40</v>
      </c>
      <c r="E123" s="124">
        <f t="shared" si="2"/>
        <v>57.142857142857139</v>
      </c>
      <c r="F123" s="127"/>
    </row>
    <row r="124" spans="1:6" ht="27" customHeight="1">
      <c r="A124" s="696" t="s">
        <v>1105</v>
      </c>
      <c r="B124" s="697"/>
      <c r="C124" s="697"/>
      <c r="D124" s="697"/>
      <c r="E124" s="698"/>
      <c r="F124" s="142">
        <f>(E126+E127+E128+E129+E130+E131+E132+E133+E134+E135+E136+E137+E138+E139)/14</f>
        <v>79.274308325849276</v>
      </c>
    </row>
    <row r="125" spans="1:6" ht="24.75" customHeight="1">
      <c r="A125" s="687" t="s">
        <v>277</v>
      </c>
      <c r="B125" s="688"/>
      <c r="C125" s="688"/>
      <c r="D125" s="688"/>
      <c r="E125" s="688"/>
      <c r="F125" s="689"/>
    </row>
    <row r="126" spans="1:6" ht="24">
      <c r="A126" s="163" t="s">
        <v>278</v>
      </c>
      <c r="B126" s="164" t="s">
        <v>279</v>
      </c>
      <c r="C126" s="293">
        <v>55</v>
      </c>
      <c r="D126" s="293">
        <v>48.5</v>
      </c>
      <c r="E126" s="124">
        <f t="shared" ref="E126:E134" si="3">SUM(D126/C126*100)</f>
        <v>88.181818181818187</v>
      </c>
      <c r="F126" s="127"/>
    </row>
    <row r="127" spans="1:6" ht="24">
      <c r="A127" s="163" t="s">
        <v>280</v>
      </c>
      <c r="B127" s="165" t="s">
        <v>281</v>
      </c>
      <c r="C127" s="293">
        <v>11000</v>
      </c>
      <c r="D127" s="293">
        <v>10558.2</v>
      </c>
      <c r="E127" s="124">
        <f t="shared" si="3"/>
        <v>95.983636363636364</v>
      </c>
      <c r="F127" s="127"/>
    </row>
    <row r="128" spans="1:6">
      <c r="A128" s="163" t="s">
        <v>282</v>
      </c>
      <c r="B128" s="164" t="s">
        <v>279</v>
      </c>
      <c r="C128" s="293">
        <v>120</v>
      </c>
      <c r="D128" s="293">
        <v>110</v>
      </c>
      <c r="E128" s="124">
        <f t="shared" si="3"/>
        <v>91.666666666666657</v>
      </c>
      <c r="F128" s="127"/>
    </row>
    <row r="129" spans="1:6" ht="24">
      <c r="A129" s="163" t="s">
        <v>283</v>
      </c>
      <c r="B129" s="164" t="s">
        <v>279</v>
      </c>
      <c r="C129" s="293">
        <v>40</v>
      </c>
      <c r="D129" s="294">
        <v>17</v>
      </c>
      <c r="E129" s="124">
        <f t="shared" si="3"/>
        <v>42.5</v>
      </c>
      <c r="F129" s="127"/>
    </row>
    <row r="130" spans="1:6">
      <c r="A130" s="163" t="s">
        <v>284</v>
      </c>
      <c r="B130" s="165" t="s">
        <v>285</v>
      </c>
      <c r="C130" s="293">
        <v>1000</v>
      </c>
      <c r="D130" s="294">
        <v>1006.66</v>
      </c>
      <c r="E130" s="124">
        <f t="shared" si="3"/>
        <v>100.66599999999998</v>
      </c>
      <c r="F130" s="127"/>
    </row>
    <row r="131" spans="1:6">
      <c r="A131" s="163" t="s">
        <v>286</v>
      </c>
      <c r="B131" s="164" t="s">
        <v>279</v>
      </c>
      <c r="C131" s="293">
        <v>53</v>
      </c>
      <c r="D131" s="294">
        <v>60</v>
      </c>
      <c r="E131" s="124">
        <f t="shared" si="3"/>
        <v>113.20754716981132</v>
      </c>
      <c r="F131" s="127"/>
    </row>
    <row r="132" spans="1:6">
      <c r="A132" s="163" t="s">
        <v>287</v>
      </c>
      <c r="B132" s="165" t="s">
        <v>288</v>
      </c>
      <c r="C132" s="296">
        <v>430</v>
      </c>
      <c r="D132" s="294">
        <v>440</v>
      </c>
      <c r="E132" s="124">
        <f t="shared" si="3"/>
        <v>102.32558139534885</v>
      </c>
      <c r="F132" s="127"/>
    </row>
    <row r="133" spans="1:6" ht="36">
      <c r="A133" s="163" t="s">
        <v>289</v>
      </c>
      <c r="B133" s="165" t="s">
        <v>285</v>
      </c>
      <c r="C133" s="297">
        <v>950</v>
      </c>
      <c r="D133" s="294">
        <v>1137.3</v>
      </c>
      <c r="E133" s="124">
        <f t="shared" si="3"/>
        <v>119.7157894736842</v>
      </c>
      <c r="F133" s="127"/>
    </row>
    <row r="134" spans="1:6" ht="24">
      <c r="A134" s="163" t="s">
        <v>290</v>
      </c>
      <c r="B134" s="166" t="s">
        <v>8</v>
      </c>
      <c r="C134" s="296">
        <v>35</v>
      </c>
      <c r="D134" s="294">
        <v>25</v>
      </c>
      <c r="E134" s="124">
        <f t="shared" si="3"/>
        <v>71.428571428571431</v>
      </c>
      <c r="F134" s="127"/>
    </row>
    <row r="135" spans="1:6" ht="24">
      <c r="A135" s="167" t="s">
        <v>291</v>
      </c>
      <c r="B135" s="166" t="s">
        <v>292</v>
      </c>
      <c r="C135" s="296">
        <v>360</v>
      </c>
      <c r="D135" s="294">
        <v>315</v>
      </c>
      <c r="E135" s="124">
        <f>SUM(D135/C135*100)</f>
        <v>87.5</v>
      </c>
      <c r="F135" s="127"/>
    </row>
    <row r="136" spans="1:6" ht="24">
      <c r="A136" s="167" t="s">
        <v>293</v>
      </c>
      <c r="B136" s="166" t="s">
        <v>292</v>
      </c>
      <c r="C136" s="296">
        <v>85</v>
      </c>
      <c r="D136" s="294">
        <v>18</v>
      </c>
      <c r="E136" s="124">
        <f>SUM(D136/C136*100)</f>
        <v>21.176470588235293</v>
      </c>
      <c r="F136" s="127"/>
    </row>
    <row r="137" spans="1:6" ht="24">
      <c r="A137" s="163" t="s">
        <v>294</v>
      </c>
      <c r="B137" s="164" t="s">
        <v>279</v>
      </c>
      <c r="C137" s="296">
        <v>17</v>
      </c>
      <c r="D137" s="294">
        <v>15</v>
      </c>
      <c r="E137" s="124">
        <f>SUM([2]свод!N303/C137*100)</f>
        <v>70.588235294117652</v>
      </c>
      <c r="F137" s="127"/>
    </row>
    <row r="138" spans="1:6" ht="24">
      <c r="A138" s="168" t="s">
        <v>295</v>
      </c>
      <c r="B138" s="165" t="s">
        <v>288</v>
      </c>
      <c r="C138" s="296">
        <v>2</v>
      </c>
      <c r="D138" s="294">
        <v>0</v>
      </c>
      <c r="E138" s="124">
        <f>SUM(D138/C138*100)</f>
        <v>0</v>
      </c>
      <c r="F138" s="127"/>
    </row>
    <row r="139" spans="1:6">
      <c r="A139" s="163" t="s">
        <v>296</v>
      </c>
      <c r="B139" s="165" t="s">
        <v>281</v>
      </c>
      <c r="C139" s="296">
        <v>2000</v>
      </c>
      <c r="D139" s="295">
        <v>2098</v>
      </c>
      <c r="E139" s="124">
        <f>SUM(D139/C139*100)</f>
        <v>104.89999999999999</v>
      </c>
      <c r="F139" s="127"/>
    </row>
    <row r="140" spans="1:6" ht="25.5" customHeight="1">
      <c r="A140" s="680" t="s">
        <v>1106</v>
      </c>
      <c r="B140" s="681"/>
      <c r="C140" s="681"/>
      <c r="D140" s="682"/>
      <c r="E140" s="683"/>
      <c r="F140" s="142">
        <f>(E142+E144+E145+E146+E148+E149+E147)/7</f>
        <v>102.46428571428571</v>
      </c>
    </row>
    <row r="141" spans="1:6" ht="27" customHeight="1">
      <c r="A141" s="687" t="s">
        <v>297</v>
      </c>
      <c r="B141" s="688"/>
      <c r="C141" s="688"/>
      <c r="D141" s="688"/>
      <c r="E141" s="688"/>
      <c r="F141" s="689"/>
    </row>
    <row r="142" spans="1:6" ht="60">
      <c r="A142" s="169" t="s">
        <v>298</v>
      </c>
      <c r="B142" s="63" t="s">
        <v>8</v>
      </c>
      <c r="C142" s="170">
        <v>100</v>
      </c>
      <c r="D142" s="137">
        <v>100</v>
      </c>
      <c r="E142" s="150">
        <f t="shared" ref="E142:E149" si="4">SUM(D142/C142*100)</f>
        <v>100</v>
      </c>
      <c r="F142" s="127"/>
    </row>
    <row r="143" spans="1:6" ht="36">
      <c r="A143" s="171" t="s">
        <v>299</v>
      </c>
      <c r="B143" s="63" t="s">
        <v>177</v>
      </c>
      <c r="C143" s="170">
        <v>10</v>
      </c>
      <c r="D143" s="137">
        <v>14</v>
      </c>
      <c r="E143" s="150">
        <f t="shared" si="4"/>
        <v>140</v>
      </c>
      <c r="F143" s="127"/>
    </row>
    <row r="144" spans="1:6" ht="24">
      <c r="A144" s="171" t="s">
        <v>300</v>
      </c>
      <c r="B144" s="63" t="s">
        <v>8</v>
      </c>
      <c r="C144" s="170">
        <v>20</v>
      </c>
      <c r="D144" s="137">
        <v>21</v>
      </c>
      <c r="E144" s="150">
        <f t="shared" si="4"/>
        <v>105</v>
      </c>
      <c r="F144" s="127"/>
    </row>
    <row r="145" spans="1:6">
      <c r="A145" s="140" t="s">
        <v>301</v>
      </c>
      <c r="B145" s="63" t="s">
        <v>302</v>
      </c>
      <c r="C145" s="63">
        <v>44</v>
      </c>
      <c r="D145" s="172">
        <v>44</v>
      </c>
      <c r="E145" s="150">
        <f t="shared" si="4"/>
        <v>100</v>
      </c>
      <c r="F145" s="127"/>
    </row>
    <row r="146" spans="1:6">
      <c r="A146" s="140" t="s">
        <v>303</v>
      </c>
      <c r="B146" s="63" t="s">
        <v>302</v>
      </c>
      <c r="C146" s="63">
        <v>16</v>
      </c>
      <c r="D146" s="63">
        <v>17</v>
      </c>
      <c r="E146" s="150">
        <f t="shared" si="4"/>
        <v>106.25</v>
      </c>
      <c r="F146" s="127"/>
    </row>
    <row r="147" spans="1:6">
      <c r="A147" s="127" t="s">
        <v>304</v>
      </c>
      <c r="B147" s="63" t="s">
        <v>305</v>
      </c>
      <c r="C147" s="63">
        <v>1100</v>
      </c>
      <c r="D147" s="63">
        <v>1100</v>
      </c>
      <c r="E147" s="150">
        <f t="shared" si="4"/>
        <v>100</v>
      </c>
      <c r="F147" s="127"/>
    </row>
    <row r="148" spans="1:6" ht="24">
      <c r="A148" s="140" t="s">
        <v>306</v>
      </c>
      <c r="B148" s="63" t="s">
        <v>307</v>
      </c>
      <c r="C148" s="63">
        <v>50</v>
      </c>
      <c r="D148" s="63">
        <v>53</v>
      </c>
      <c r="E148" s="150">
        <f t="shared" si="4"/>
        <v>106</v>
      </c>
      <c r="F148" s="127"/>
    </row>
    <row r="149" spans="1:6" ht="24">
      <c r="A149" s="140" t="s">
        <v>308</v>
      </c>
      <c r="B149" s="63" t="s">
        <v>307</v>
      </c>
      <c r="C149" s="63">
        <v>1</v>
      </c>
      <c r="D149" s="63">
        <v>1</v>
      </c>
      <c r="E149" s="150">
        <f t="shared" si="4"/>
        <v>100</v>
      </c>
      <c r="F149" s="127"/>
    </row>
    <row r="150" spans="1:6">
      <c r="A150" s="699" t="s">
        <v>1107</v>
      </c>
      <c r="B150" s="696"/>
      <c r="C150" s="696"/>
      <c r="D150" s="693"/>
      <c r="E150" s="694"/>
      <c r="F150" s="142">
        <f>(E152+E153+E154+E155+E156+E157+E158+E159+E160+E161+E162+E163+E164+E165+E166+E167+E168+E169+E170+E172+E173)/21</f>
        <v>101.63917924893535</v>
      </c>
    </row>
    <row r="151" spans="1:6" ht="25.5" customHeight="1">
      <c r="A151" s="711" t="s">
        <v>309</v>
      </c>
      <c r="B151" s="711"/>
      <c r="C151" s="711"/>
      <c r="D151" s="711"/>
      <c r="E151" s="711"/>
      <c r="F151" s="689"/>
    </row>
    <row r="152" spans="1:6" ht="24">
      <c r="A152" s="59" t="s">
        <v>310</v>
      </c>
      <c r="B152" s="61" t="s">
        <v>8</v>
      </c>
      <c r="C152" s="173">
        <v>5</v>
      </c>
      <c r="D152" s="57">
        <v>0</v>
      </c>
      <c r="E152" s="124">
        <f t="shared" ref="E152:E173" si="5">SUM(D152/C152*100)</f>
        <v>0</v>
      </c>
      <c r="F152" s="127"/>
    </row>
    <row r="153" spans="1:6" ht="36">
      <c r="A153" s="59" t="s">
        <v>311</v>
      </c>
      <c r="B153" s="61" t="s">
        <v>8</v>
      </c>
      <c r="C153" s="173">
        <v>50</v>
      </c>
      <c r="D153" s="57">
        <v>8.1999999999999993</v>
      </c>
      <c r="E153" s="124">
        <f>C153/D153*100</f>
        <v>609.7560975609756</v>
      </c>
      <c r="F153" s="145"/>
    </row>
    <row r="154" spans="1:6" ht="24">
      <c r="A154" s="59" t="s">
        <v>312</v>
      </c>
      <c r="B154" s="61" t="s">
        <v>8</v>
      </c>
      <c r="C154" s="173">
        <v>0</v>
      </c>
      <c r="D154" s="57">
        <v>0</v>
      </c>
      <c r="E154" s="124">
        <v>100</v>
      </c>
      <c r="F154" s="145"/>
    </row>
    <row r="155" spans="1:6" ht="24">
      <c r="A155" s="59" t="s">
        <v>313</v>
      </c>
      <c r="B155" s="61" t="s">
        <v>8</v>
      </c>
      <c r="C155" s="173">
        <v>0.5</v>
      </c>
      <c r="D155" s="57">
        <v>0.1</v>
      </c>
      <c r="E155" s="124">
        <f t="shared" si="5"/>
        <v>20</v>
      </c>
      <c r="F155" s="145"/>
    </row>
    <row r="156" spans="1:6" ht="36">
      <c r="A156" s="59" t="s">
        <v>314</v>
      </c>
      <c r="B156" s="61" t="s">
        <v>8</v>
      </c>
      <c r="C156" s="173">
        <v>90</v>
      </c>
      <c r="D156" s="57">
        <v>94.2</v>
      </c>
      <c r="E156" s="124">
        <f t="shared" si="5"/>
        <v>104.66666666666666</v>
      </c>
      <c r="F156" s="145"/>
    </row>
    <row r="157" spans="1:6" ht="36">
      <c r="A157" s="59" t="s">
        <v>315</v>
      </c>
      <c r="B157" s="61" t="s">
        <v>177</v>
      </c>
      <c r="C157" s="173">
        <v>1</v>
      </c>
      <c r="D157" s="57">
        <v>1</v>
      </c>
      <c r="E157" s="124">
        <f t="shared" si="5"/>
        <v>100</v>
      </c>
      <c r="F157" s="145"/>
    </row>
    <row r="158" spans="1:6" ht="24">
      <c r="A158" s="59" t="s">
        <v>316</v>
      </c>
      <c r="B158" s="61" t="s">
        <v>177</v>
      </c>
      <c r="C158" s="173">
        <v>1</v>
      </c>
      <c r="D158" s="57">
        <v>1</v>
      </c>
      <c r="E158" s="124">
        <f t="shared" si="5"/>
        <v>100</v>
      </c>
      <c r="F158" s="145"/>
    </row>
    <row r="159" spans="1:6" ht="36">
      <c r="A159" s="59" t="s">
        <v>317</v>
      </c>
      <c r="B159" s="61" t="s">
        <v>177</v>
      </c>
      <c r="C159" s="173">
        <v>1</v>
      </c>
      <c r="D159" s="57">
        <v>1</v>
      </c>
      <c r="E159" s="124">
        <f t="shared" si="5"/>
        <v>100</v>
      </c>
      <c r="F159" s="145"/>
    </row>
    <row r="160" spans="1:6" ht="24">
      <c r="A160" s="59" t="s">
        <v>318</v>
      </c>
      <c r="B160" s="61" t="s">
        <v>8</v>
      </c>
      <c r="C160" s="173">
        <v>100</v>
      </c>
      <c r="D160" s="57">
        <v>100</v>
      </c>
      <c r="E160" s="124">
        <f t="shared" si="5"/>
        <v>100</v>
      </c>
      <c r="F160" s="145"/>
    </row>
    <row r="161" spans="1:6" ht="24">
      <c r="A161" s="59" t="s">
        <v>319</v>
      </c>
      <c r="B161" s="61" t="s">
        <v>177</v>
      </c>
      <c r="C161" s="173">
        <v>1</v>
      </c>
      <c r="D161" s="57">
        <v>1</v>
      </c>
      <c r="E161" s="124">
        <f t="shared" si="5"/>
        <v>100</v>
      </c>
      <c r="F161" s="145"/>
    </row>
    <row r="162" spans="1:6" ht="24">
      <c r="A162" s="59" t="s">
        <v>320</v>
      </c>
      <c r="B162" s="61" t="s">
        <v>177</v>
      </c>
      <c r="C162" s="173">
        <v>1</v>
      </c>
      <c r="D162" s="57">
        <v>0</v>
      </c>
      <c r="E162" s="124">
        <f t="shared" si="5"/>
        <v>0</v>
      </c>
      <c r="F162" s="145"/>
    </row>
    <row r="163" spans="1:6" ht="60">
      <c r="A163" s="59" t="s">
        <v>321</v>
      </c>
      <c r="B163" s="61" t="s">
        <v>177</v>
      </c>
      <c r="C163" s="173">
        <v>1</v>
      </c>
      <c r="D163" s="57">
        <v>1</v>
      </c>
      <c r="E163" s="124">
        <f t="shared" si="5"/>
        <v>100</v>
      </c>
      <c r="F163" s="145"/>
    </row>
    <row r="164" spans="1:6" ht="48">
      <c r="A164" s="59" t="s">
        <v>322</v>
      </c>
      <c r="B164" s="61" t="s">
        <v>177</v>
      </c>
      <c r="C164" s="173">
        <v>1</v>
      </c>
      <c r="D164" s="57">
        <v>1</v>
      </c>
      <c r="E164" s="124">
        <f t="shared" si="5"/>
        <v>100</v>
      </c>
      <c r="F164" s="145"/>
    </row>
    <row r="165" spans="1:6" ht="24">
      <c r="A165" s="59" t="s">
        <v>323</v>
      </c>
      <c r="B165" s="61" t="s">
        <v>8</v>
      </c>
      <c r="C165" s="173">
        <v>95</v>
      </c>
      <c r="D165" s="57">
        <v>95</v>
      </c>
      <c r="E165" s="124">
        <f t="shared" si="5"/>
        <v>100</v>
      </c>
      <c r="F165" s="145"/>
    </row>
    <row r="166" spans="1:6" ht="60">
      <c r="A166" s="59" t="s">
        <v>324</v>
      </c>
      <c r="B166" s="61" t="s">
        <v>177</v>
      </c>
      <c r="C166" s="173">
        <v>1</v>
      </c>
      <c r="D166" s="57">
        <v>0</v>
      </c>
      <c r="E166" s="124">
        <f t="shared" si="5"/>
        <v>0</v>
      </c>
      <c r="F166" s="145"/>
    </row>
    <row r="167" spans="1:6" ht="24">
      <c r="A167" s="59" t="s">
        <v>325</v>
      </c>
      <c r="B167" s="61" t="s">
        <v>177</v>
      </c>
      <c r="C167" s="173">
        <v>1</v>
      </c>
      <c r="D167" s="57">
        <v>1</v>
      </c>
      <c r="E167" s="124">
        <f t="shared" si="5"/>
        <v>100</v>
      </c>
      <c r="F167" s="145"/>
    </row>
    <row r="168" spans="1:6" ht="24">
      <c r="A168" s="59" t="s">
        <v>326</v>
      </c>
      <c r="B168" s="61" t="s">
        <v>8</v>
      </c>
      <c r="C168" s="173">
        <v>100</v>
      </c>
      <c r="D168" s="57">
        <v>100</v>
      </c>
      <c r="E168" s="124">
        <f t="shared" si="5"/>
        <v>100</v>
      </c>
      <c r="F168" s="145"/>
    </row>
    <row r="169" spans="1:6" ht="24">
      <c r="A169" s="59" t="s">
        <v>327</v>
      </c>
      <c r="B169" s="61" t="s">
        <v>177</v>
      </c>
      <c r="C169" s="173">
        <v>1</v>
      </c>
      <c r="D169" s="57">
        <v>1</v>
      </c>
      <c r="E169" s="124">
        <f t="shared" si="5"/>
        <v>100</v>
      </c>
      <c r="F169" s="145"/>
    </row>
    <row r="170" spans="1:6" ht="24">
      <c r="A170" s="59" t="s">
        <v>328</v>
      </c>
      <c r="B170" s="61" t="s">
        <v>177</v>
      </c>
      <c r="C170" s="173">
        <v>1</v>
      </c>
      <c r="D170" s="57">
        <v>1</v>
      </c>
      <c r="E170" s="124">
        <f t="shared" si="5"/>
        <v>100</v>
      </c>
      <c r="F170" s="145"/>
    </row>
    <row r="171" spans="1:6" ht="24">
      <c r="A171" s="59" t="s">
        <v>329</v>
      </c>
      <c r="B171" s="61" t="s">
        <v>8</v>
      </c>
      <c r="C171" s="173">
        <v>100</v>
      </c>
      <c r="D171" s="57">
        <v>100</v>
      </c>
      <c r="E171" s="124">
        <f t="shared" si="5"/>
        <v>100</v>
      </c>
      <c r="F171" s="145"/>
    </row>
    <row r="172" spans="1:6" ht="48">
      <c r="A172" s="59" t="s">
        <v>330</v>
      </c>
      <c r="B172" s="61" t="s">
        <v>177</v>
      </c>
      <c r="C172" s="173">
        <v>1</v>
      </c>
      <c r="D172" s="57">
        <v>0</v>
      </c>
      <c r="E172" s="124">
        <f t="shared" si="5"/>
        <v>0</v>
      </c>
      <c r="F172" s="145"/>
    </row>
    <row r="173" spans="1:6" ht="48">
      <c r="A173" s="64" t="s">
        <v>331</v>
      </c>
      <c r="B173" s="65" t="s">
        <v>177</v>
      </c>
      <c r="C173" s="174">
        <v>1</v>
      </c>
      <c r="D173" s="57">
        <v>1</v>
      </c>
      <c r="E173" s="124">
        <f t="shared" si="5"/>
        <v>100</v>
      </c>
      <c r="F173" s="145"/>
    </row>
    <row r="174" spans="1:6">
      <c r="A174" s="701" t="s">
        <v>1108</v>
      </c>
      <c r="B174" s="702"/>
      <c r="C174" s="631"/>
      <c r="D174" s="631"/>
      <c r="E174" s="703"/>
      <c r="F174" s="142">
        <f>(E176+E179+E180+E177+E178)/5</f>
        <v>80.445090439276484</v>
      </c>
    </row>
    <row r="175" spans="1:6" ht="22.5" customHeight="1">
      <c r="A175" s="704" t="s">
        <v>332</v>
      </c>
      <c r="B175" s="705"/>
      <c r="C175" s="705"/>
      <c r="D175" s="706"/>
      <c r="E175" s="707"/>
      <c r="F175" s="127"/>
    </row>
    <row r="176" spans="1:6" ht="24">
      <c r="A176" s="167" t="s">
        <v>333</v>
      </c>
      <c r="B176" s="164" t="s">
        <v>8</v>
      </c>
      <c r="C176" s="118">
        <v>100</v>
      </c>
      <c r="D176" s="57">
        <v>100</v>
      </c>
      <c r="E176" s="124">
        <f>SUM(D176/C176*100)</f>
        <v>100</v>
      </c>
      <c r="F176" s="127"/>
    </row>
    <row r="177" spans="1:6" ht="24">
      <c r="A177" s="66" t="s">
        <v>334</v>
      </c>
      <c r="B177" s="164" t="s">
        <v>8</v>
      </c>
      <c r="C177" s="118">
        <v>80</v>
      </c>
      <c r="D177" s="57">
        <v>75</v>
      </c>
      <c r="E177" s="124">
        <f>SUM(D177/C177*100)</f>
        <v>93.75</v>
      </c>
      <c r="F177" s="127"/>
    </row>
    <row r="178" spans="1:6">
      <c r="A178" s="167" t="s">
        <v>335</v>
      </c>
      <c r="B178" s="164" t="s">
        <v>8</v>
      </c>
      <c r="C178" s="118">
        <v>85</v>
      </c>
      <c r="D178" s="57">
        <v>0</v>
      </c>
      <c r="E178" s="124">
        <f>SUM(D178/C178*100)</f>
        <v>0</v>
      </c>
      <c r="F178" s="127"/>
    </row>
    <row r="179" spans="1:6" ht="24">
      <c r="A179" s="167" t="s">
        <v>336</v>
      </c>
      <c r="B179" s="164" t="s">
        <v>8</v>
      </c>
      <c r="C179" s="118">
        <v>38.700000000000003</v>
      </c>
      <c r="D179" s="57">
        <v>39.4</v>
      </c>
      <c r="E179" s="124">
        <f>SUM(D179/C179*100)</f>
        <v>101.80878552971575</v>
      </c>
      <c r="F179" s="127"/>
    </row>
    <row r="180" spans="1:6" ht="24">
      <c r="A180" s="167" t="s">
        <v>337</v>
      </c>
      <c r="B180" s="164" t="s">
        <v>8</v>
      </c>
      <c r="C180" s="118">
        <v>60</v>
      </c>
      <c r="D180" s="57">
        <v>64</v>
      </c>
      <c r="E180" s="124">
        <f>SUM(D180/C180*100)</f>
        <v>106.66666666666667</v>
      </c>
      <c r="F180" s="127"/>
    </row>
    <row r="181" spans="1:6">
      <c r="A181" s="643" t="s">
        <v>1109</v>
      </c>
      <c r="B181" s="644"/>
      <c r="C181" s="644"/>
      <c r="D181" s="708"/>
      <c r="E181" s="632"/>
      <c r="F181" s="142">
        <f>(E183+E184+E185+E186)/4</f>
        <v>179.77450980392155</v>
      </c>
    </row>
    <row r="182" spans="1:6" ht="27" customHeight="1">
      <c r="A182" s="704" t="s">
        <v>338</v>
      </c>
      <c r="B182" s="704"/>
      <c r="C182" s="704"/>
      <c r="D182" s="657"/>
      <c r="E182" s="658"/>
      <c r="F182" s="127"/>
    </row>
    <row r="183" spans="1:6" ht="24">
      <c r="A183" s="175" t="s">
        <v>339</v>
      </c>
      <c r="B183" s="176" t="s">
        <v>193</v>
      </c>
      <c r="C183" s="67">
        <v>3400</v>
      </c>
      <c r="D183" s="68">
        <v>3576</v>
      </c>
      <c r="E183" s="60">
        <f>SUM(D183/C183*100)</f>
        <v>105.17647058823529</v>
      </c>
      <c r="F183" s="127"/>
    </row>
    <row r="184" spans="1:6" ht="36">
      <c r="A184" s="175" t="s">
        <v>340</v>
      </c>
      <c r="B184" s="176" t="s">
        <v>8</v>
      </c>
      <c r="C184" s="69">
        <v>85</v>
      </c>
      <c r="D184" s="70">
        <v>298</v>
      </c>
      <c r="E184" s="60">
        <f>SUM(D184/C184*100)</f>
        <v>350.58823529411762</v>
      </c>
      <c r="F184" s="127"/>
    </row>
    <row r="185" spans="1:6" ht="24">
      <c r="A185" s="175" t="s">
        <v>341</v>
      </c>
      <c r="B185" s="176" t="s">
        <v>193</v>
      </c>
      <c r="C185" s="69">
        <v>90</v>
      </c>
      <c r="D185" s="70">
        <v>117</v>
      </c>
      <c r="E185" s="60">
        <f>SUM(D185/C185*100)</f>
        <v>130</v>
      </c>
      <c r="F185" s="127"/>
    </row>
    <row r="186" spans="1:6">
      <c r="A186" s="175" t="s">
        <v>342</v>
      </c>
      <c r="B186" s="176" t="s">
        <v>343</v>
      </c>
      <c r="C186" s="69">
        <v>18</v>
      </c>
      <c r="D186" s="70">
        <v>24</v>
      </c>
      <c r="E186" s="60">
        <f>SUM(D186/C186*100)</f>
        <v>133.33333333333331</v>
      </c>
      <c r="F186" s="127"/>
    </row>
    <row r="187" spans="1:6">
      <c r="A187" s="630" t="s">
        <v>1110</v>
      </c>
      <c r="B187" s="631"/>
      <c r="C187" s="631"/>
      <c r="D187" s="631"/>
      <c r="E187" s="703"/>
      <c r="F187" s="142">
        <f>(E189+E190+E191)/3</f>
        <v>114.04990583804143</v>
      </c>
    </row>
    <row r="188" spans="1:6">
      <c r="A188" s="713" t="s">
        <v>344</v>
      </c>
      <c r="B188" s="713"/>
      <c r="C188" s="713"/>
      <c r="D188" s="713"/>
      <c r="E188" s="714"/>
      <c r="F188" s="127"/>
    </row>
    <row r="189" spans="1:6" ht="24">
      <c r="A189" s="28" t="s">
        <v>345</v>
      </c>
      <c r="B189" s="177" t="s">
        <v>8</v>
      </c>
      <c r="C189" s="172">
        <v>100</v>
      </c>
      <c r="D189" s="57">
        <v>134</v>
      </c>
      <c r="E189" s="124">
        <f>SUM(D189/C189*100)</f>
        <v>134</v>
      </c>
      <c r="F189" s="127"/>
    </row>
    <row r="190" spans="1:6">
      <c r="A190" s="28" t="s">
        <v>346</v>
      </c>
      <c r="B190" s="177" t="s">
        <v>193</v>
      </c>
      <c r="C190" s="172">
        <v>80</v>
      </c>
      <c r="D190" s="57">
        <v>82</v>
      </c>
      <c r="E190" s="124">
        <f>SUM(D190/C190*100)</f>
        <v>102.49999999999999</v>
      </c>
      <c r="F190" s="148"/>
    </row>
    <row r="191" spans="1:6" ht="24">
      <c r="A191" s="28" t="s">
        <v>347</v>
      </c>
      <c r="B191" s="177" t="s">
        <v>8</v>
      </c>
      <c r="C191" s="172">
        <v>35.4</v>
      </c>
      <c r="D191" s="57">
        <v>37.4</v>
      </c>
      <c r="E191" s="124">
        <f>SUM(D191/C191*100)</f>
        <v>105.64971751412429</v>
      </c>
      <c r="F191" s="127"/>
    </row>
    <row r="192" spans="1:6" ht="31.5" customHeight="1">
      <c r="A192" s="699" t="s">
        <v>1111</v>
      </c>
      <c r="B192" s="709"/>
      <c r="C192" s="709"/>
      <c r="D192" s="709"/>
      <c r="E192" s="710"/>
      <c r="F192" s="142">
        <f>(E194+E195+E196+E197+E198+E199+E200)/7</f>
        <v>80.233333333333334</v>
      </c>
    </row>
    <row r="193" spans="1:6" ht="42" customHeight="1">
      <c r="A193" s="711" t="s">
        <v>348</v>
      </c>
      <c r="B193" s="711"/>
      <c r="C193" s="711"/>
      <c r="D193" s="711"/>
      <c r="E193" s="712"/>
      <c r="F193" s="178"/>
    </row>
    <row r="194" spans="1:6">
      <c r="A194" s="71" t="s">
        <v>349</v>
      </c>
      <c r="B194" s="72" t="s">
        <v>307</v>
      </c>
      <c r="C194" s="73">
        <v>25</v>
      </c>
      <c r="D194" s="73">
        <v>19</v>
      </c>
      <c r="E194" s="124">
        <f t="shared" ref="E194:E200" si="6">SUM(D194/C194*100)</f>
        <v>76</v>
      </c>
      <c r="F194" s="178"/>
    </row>
    <row r="195" spans="1:6" ht="24">
      <c r="A195" s="71" t="s">
        <v>350</v>
      </c>
      <c r="B195" s="72" t="s">
        <v>8</v>
      </c>
      <c r="C195" s="73">
        <v>100</v>
      </c>
      <c r="D195" s="73">
        <v>100</v>
      </c>
      <c r="E195" s="124">
        <f t="shared" si="6"/>
        <v>100</v>
      </c>
      <c r="F195" s="178"/>
    </row>
    <row r="196" spans="1:6">
      <c r="A196" s="71" t="s">
        <v>351</v>
      </c>
      <c r="B196" s="72" t="s">
        <v>307</v>
      </c>
      <c r="C196" s="73">
        <v>5</v>
      </c>
      <c r="D196" s="73">
        <v>0</v>
      </c>
      <c r="E196" s="124">
        <f t="shared" si="6"/>
        <v>0</v>
      </c>
      <c r="F196" s="178"/>
    </row>
    <row r="197" spans="1:6" ht="48">
      <c r="A197" s="71" t="s">
        <v>352</v>
      </c>
      <c r="B197" s="72" t="s">
        <v>8</v>
      </c>
      <c r="C197" s="73">
        <v>100</v>
      </c>
      <c r="D197" s="73">
        <v>100</v>
      </c>
      <c r="E197" s="124">
        <f t="shared" si="6"/>
        <v>100</v>
      </c>
      <c r="F197" s="178"/>
    </row>
    <row r="198" spans="1:6" ht="24">
      <c r="A198" s="71" t="s">
        <v>353</v>
      </c>
      <c r="B198" s="72" t="s">
        <v>307</v>
      </c>
      <c r="C198" s="73">
        <v>6</v>
      </c>
      <c r="D198" s="73">
        <v>5</v>
      </c>
      <c r="E198" s="124">
        <f t="shared" si="6"/>
        <v>83.333333333333343</v>
      </c>
      <c r="F198" s="178"/>
    </row>
    <row r="199" spans="1:6" ht="24">
      <c r="A199" s="71" t="s">
        <v>354</v>
      </c>
      <c r="B199" s="72" t="s">
        <v>355</v>
      </c>
      <c r="C199" s="73">
        <v>120</v>
      </c>
      <c r="D199" s="73">
        <v>120</v>
      </c>
      <c r="E199" s="124">
        <f t="shared" si="6"/>
        <v>100</v>
      </c>
      <c r="F199" s="178"/>
    </row>
    <row r="200" spans="1:6" ht="24">
      <c r="A200" s="71" t="s">
        <v>356</v>
      </c>
      <c r="B200" s="72" t="s">
        <v>307</v>
      </c>
      <c r="C200" s="74">
        <v>1000</v>
      </c>
      <c r="D200" s="74">
        <v>1023</v>
      </c>
      <c r="E200" s="124">
        <f t="shared" si="6"/>
        <v>102.3</v>
      </c>
      <c r="F200" s="178"/>
    </row>
    <row r="201" spans="1:6" ht="25.5" customHeight="1">
      <c r="A201" s="699" t="s">
        <v>1112</v>
      </c>
      <c r="B201" s="696"/>
      <c r="C201" s="696"/>
      <c r="D201" s="696"/>
      <c r="E201" s="700"/>
      <c r="F201" s="147">
        <f>SUM(E203:E213)/11</f>
        <v>43.41289744738021</v>
      </c>
    </row>
    <row r="202" spans="1:6" ht="33" customHeight="1">
      <c r="A202" s="711" t="s">
        <v>357</v>
      </c>
      <c r="B202" s="711"/>
      <c r="C202" s="711"/>
      <c r="D202" s="711"/>
      <c r="E202" s="712"/>
      <c r="F202" s="178"/>
    </row>
    <row r="203" spans="1:6" ht="24">
      <c r="A203" s="121" t="s">
        <v>358</v>
      </c>
      <c r="B203" s="129" t="s">
        <v>193</v>
      </c>
      <c r="C203" s="130">
        <v>1642</v>
      </c>
      <c r="D203" s="75">
        <v>0</v>
      </c>
      <c r="E203" s="124">
        <f t="shared" ref="E203:E213" si="7">SUM(D203/C203*100)</f>
        <v>0</v>
      </c>
      <c r="F203" s="178"/>
    </row>
    <row r="204" spans="1:6" ht="24">
      <c r="A204" s="121" t="s">
        <v>359</v>
      </c>
      <c r="B204" s="53" t="s">
        <v>193</v>
      </c>
      <c r="C204" s="130">
        <v>7</v>
      </c>
      <c r="D204" s="75">
        <v>0</v>
      </c>
      <c r="E204" s="124">
        <f t="shared" si="7"/>
        <v>0</v>
      </c>
      <c r="F204" s="178"/>
    </row>
    <row r="205" spans="1:6">
      <c r="A205" s="121" t="s">
        <v>360</v>
      </c>
      <c r="B205" s="53" t="s">
        <v>193</v>
      </c>
      <c r="C205" s="130">
        <v>58</v>
      </c>
      <c r="D205" s="75">
        <v>26</v>
      </c>
      <c r="E205" s="124">
        <f t="shared" si="7"/>
        <v>44.827586206896555</v>
      </c>
      <c r="F205" s="178"/>
    </row>
    <row r="206" spans="1:6">
      <c r="A206" s="121" t="s">
        <v>361</v>
      </c>
      <c r="B206" s="53" t="s">
        <v>193</v>
      </c>
      <c r="C206" s="130">
        <v>30</v>
      </c>
      <c r="D206" s="75">
        <v>0</v>
      </c>
      <c r="E206" s="124">
        <f t="shared" si="7"/>
        <v>0</v>
      </c>
      <c r="F206" s="178"/>
    </row>
    <row r="207" spans="1:6">
      <c r="A207" s="121" t="s">
        <v>362</v>
      </c>
      <c r="B207" s="53" t="s">
        <v>193</v>
      </c>
      <c r="C207" s="130">
        <v>25</v>
      </c>
      <c r="D207" s="75">
        <v>33</v>
      </c>
      <c r="E207" s="124">
        <f t="shared" si="7"/>
        <v>132</v>
      </c>
      <c r="F207" s="178"/>
    </row>
    <row r="208" spans="1:6">
      <c r="A208" s="121" t="s">
        <v>363</v>
      </c>
      <c r="B208" s="53" t="s">
        <v>193</v>
      </c>
      <c r="C208" s="130">
        <v>11</v>
      </c>
      <c r="D208" s="75">
        <v>0</v>
      </c>
      <c r="E208" s="124">
        <f t="shared" si="7"/>
        <v>0</v>
      </c>
      <c r="F208" s="178"/>
    </row>
    <row r="209" spans="1:6">
      <c r="A209" s="121" t="s">
        <v>364</v>
      </c>
      <c r="B209" s="53" t="s">
        <v>193</v>
      </c>
      <c r="C209" s="130">
        <v>16</v>
      </c>
      <c r="D209" s="75">
        <v>0</v>
      </c>
      <c r="E209" s="124">
        <f t="shared" si="7"/>
        <v>0</v>
      </c>
      <c r="F209" s="178"/>
    </row>
    <row r="210" spans="1:6">
      <c r="A210" s="121" t="s">
        <v>365</v>
      </c>
      <c r="B210" s="53" t="s">
        <v>193</v>
      </c>
      <c r="C210" s="130">
        <v>7</v>
      </c>
      <c r="D210" s="75">
        <v>6</v>
      </c>
      <c r="E210" s="124">
        <f t="shared" si="7"/>
        <v>85.714285714285708</v>
      </c>
      <c r="F210" s="178"/>
    </row>
    <row r="211" spans="1:6">
      <c r="A211" s="121" t="s">
        <v>366</v>
      </c>
      <c r="B211" s="53" t="s">
        <v>193</v>
      </c>
      <c r="C211" s="130">
        <v>12</v>
      </c>
      <c r="D211" s="75">
        <v>5</v>
      </c>
      <c r="E211" s="124">
        <f t="shared" si="7"/>
        <v>41.666666666666671</v>
      </c>
      <c r="F211" s="178"/>
    </row>
    <row r="212" spans="1:6">
      <c r="A212" s="121" t="s">
        <v>367</v>
      </c>
      <c r="B212" s="53" t="s">
        <v>193</v>
      </c>
      <c r="C212" s="130">
        <v>3</v>
      </c>
      <c r="D212" s="75">
        <v>1</v>
      </c>
      <c r="E212" s="124">
        <f t="shared" si="7"/>
        <v>33.333333333333329</v>
      </c>
      <c r="F212" s="178"/>
    </row>
    <row r="213" spans="1:6">
      <c r="A213" s="121" t="s">
        <v>368</v>
      </c>
      <c r="B213" s="129" t="s">
        <v>193</v>
      </c>
      <c r="C213" s="130">
        <v>20</v>
      </c>
      <c r="D213" s="75">
        <v>28</v>
      </c>
      <c r="E213" s="124">
        <f t="shared" si="7"/>
        <v>140</v>
      </c>
      <c r="F213" s="178"/>
    </row>
    <row r="214" spans="1:6">
      <c r="A214" s="715" t="s">
        <v>1113</v>
      </c>
      <c r="B214" s="715"/>
      <c r="C214" s="715"/>
      <c r="D214" s="715"/>
      <c r="E214" s="715"/>
      <c r="F214" s="142">
        <f>(E216+E217+E218+E219+E220+E221+E222+E224+E225+E226+E227+E223)/12</f>
        <v>77.053154215951437</v>
      </c>
    </row>
    <row r="215" spans="1:6" ht="41.25" customHeight="1">
      <c r="A215" s="687" t="s">
        <v>369</v>
      </c>
      <c r="B215" s="688"/>
      <c r="C215" s="688"/>
      <c r="D215" s="688"/>
      <c r="E215" s="716"/>
      <c r="F215" s="127"/>
    </row>
    <row r="216" spans="1:6">
      <c r="A216" s="179" t="s">
        <v>370</v>
      </c>
      <c r="B216" s="177" t="s">
        <v>288</v>
      </c>
      <c r="C216" s="172">
        <v>280</v>
      </c>
      <c r="D216" s="180">
        <v>168</v>
      </c>
      <c r="E216" s="124">
        <f>D216/C216*100</f>
        <v>60</v>
      </c>
      <c r="F216" s="127"/>
    </row>
    <row r="217" spans="1:6">
      <c r="A217" s="179" t="s">
        <v>371</v>
      </c>
      <c r="B217" s="177" t="s">
        <v>288</v>
      </c>
      <c r="C217" s="172">
        <v>145</v>
      </c>
      <c r="D217" s="180">
        <v>38</v>
      </c>
      <c r="E217" s="124">
        <f>D217/C217*100</f>
        <v>26.206896551724139</v>
      </c>
      <c r="F217" s="127"/>
    </row>
    <row r="218" spans="1:6">
      <c r="A218" s="179" t="s">
        <v>372</v>
      </c>
      <c r="B218" s="177" t="s">
        <v>193</v>
      </c>
      <c r="C218" s="172">
        <v>110</v>
      </c>
      <c r="D218" s="180">
        <v>60</v>
      </c>
      <c r="E218" s="124">
        <f>D218/C218*100</f>
        <v>54.54545454545454</v>
      </c>
      <c r="F218" s="127"/>
    </row>
    <row r="219" spans="1:6">
      <c r="A219" s="179" t="s">
        <v>373</v>
      </c>
      <c r="B219" s="177" t="s">
        <v>307</v>
      </c>
      <c r="C219" s="172">
        <v>32</v>
      </c>
      <c r="D219" s="180">
        <v>45</v>
      </c>
      <c r="E219" s="124">
        <f>C219/D219*100</f>
        <v>71.111111111111114</v>
      </c>
      <c r="F219" s="127"/>
    </row>
    <row r="220" spans="1:6" ht="24">
      <c r="A220" s="179" t="s">
        <v>374</v>
      </c>
      <c r="B220" s="177" t="s">
        <v>185</v>
      </c>
      <c r="C220" s="172">
        <v>50</v>
      </c>
      <c r="D220" s="27">
        <v>42</v>
      </c>
      <c r="E220" s="124">
        <f>C220/D220*100</f>
        <v>119.04761904761905</v>
      </c>
      <c r="F220" s="127"/>
    </row>
    <row r="221" spans="1:6" ht="24">
      <c r="A221" s="179" t="s">
        <v>375</v>
      </c>
      <c r="B221" s="177" t="s">
        <v>376</v>
      </c>
      <c r="C221" s="172">
        <v>140</v>
      </c>
      <c r="D221" s="27">
        <v>116</v>
      </c>
      <c r="E221" s="124">
        <f>C221/D221*100</f>
        <v>120.68965517241379</v>
      </c>
      <c r="F221" s="127"/>
    </row>
    <row r="222" spans="1:6" ht="36">
      <c r="A222" s="179" t="s">
        <v>377</v>
      </c>
      <c r="B222" s="177" t="s">
        <v>193</v>
      </c>
      <c r="C222" s="172">
        <v>25</v>
      </c>
      <c r="D222" s="27">
        <v>17</v>
      </c>
      <c r="E222" s="124">
        <f>SUM(D222/C222*100)</f>
        <v>68</v>
      </c>
      <c r="F222" s="127"/>
    </row>
    <row r="223" spans="1:6" ht="12.75">
      <c r="A223" s="179" t="s">
        <v>378</v>
      </c>
      <c r="B223" s="177" t="s">
        <v>307</v>
      </c>
      <c r="C223" s="172">
        <v>2</v>
      </c>
      <c r="D223" s="27">
        <v>5</v>
      </c>
      <c r="E223" s="124">
        <f>C223/D223*100</f>
        <v>40</v>
      </c>
      <c r="F223" s="127"/>
    </row>
    <row r="224" spans="1:6" ht="24">
      <c r="A224" s="179" t="s">
        <v>379</v>
      </c>
      <c r="B224" s="177" t="s">
        <v>307</v>
      </c>
      <c r="C224" s="172">
        <v>31800</v>
      </c>
      <c r="D224" s="27">
        <v>15260</v>
      </c>
      <c r="E224" s="124">
        <f>SUM(D224/C224*100)</f>
        <v>47.987421383647799</v>
      </c>
      <c r="F224" s="127"/>
    </row>
    <row r="225" spans="1:252" ht="24">
      <c r="A225" s="179" t="s">
        <v>380</v>
      </c>
      <c r="B225" s="177" t="s">
        <v>307</v>
      </c>
      <c r="C225" s="172">
        <v>114</v>
      </c>
      <c r="D225" s="27">
        <v>119</v>
      </c>
      <c r="E225" s="124">
        <f>SUM(D225/C225*100)</f>
        <v>104.3859649122807</v>
      </c>
      <c r="F225" s="127"/>
    </row>
    <row r="226" spans="1:252" ht="24">
      <c r="A226" s="181" t="s">
        <v>381</v>
      </c>
      <c r="B226" s="182" t="s">
        <v>193</v>
      </c>
      <c r="C226" s="172">
        <v>5200</v>
      </c>
      <c r="D226" s="27">
        <v>3112</v>
      </c>
      <c r="E226" s="124">
        <f>SUM(D226/C226*100)</f>
        <v>59.846153846153847</v>
      </c>
      <c r="F226" s="127"/>
    </row>
    <row r="227" spans="1:252" ht="12.75">
      <c r="A227" s="179" t="s">
        <v>382</v>
      </c>
      <c r="B227" s="177" t="s">
        <v>185</v>
      </c>
      <c r="C227" s="172">
        <v>1600</v>
      </c>
      <c r="D227" s="27">
        <v>1047</v>
      </c>
      <c r="E227" s="124">
        <f>C227/D227*100</f>
        <v>152.8175740210124</v>
      </c>
      <c r="F227" s="127"/>
    </row>
    <row r="228" spans="1:252" ht="23.25" customHeight="1">
      <c r="A228" s="715" t="s">
        <v>1114</v>
      </c>
      <c r="B228" s="715"/>
      <c r="C228" s="715"/>
      <c r="D228" s="715"/>
      <c r="E228" s="715"/>
      <c r="F228" s="142">
        <f>(E230+E231+E232+E233+E234+E235+E236)/7</f>
        <v>139.61760461760463</v>
      </c>
    </row>
    <row r="229" spans="1:252" ht="35.25" customHeight="1">
      <c r="A229" s="704" t="s">
        <v>383</v>
      </c>
      <c r="B229" s="704"/>
      <c r="C229" s="704"/>
      <c r="D229" s="706"/>
      <c r="E229" s="707"/>
      <c r="F229" s="127"/>
    </row>
    <row r="230" spans="1:252">
      <c r="A230" s="28" t="s">
        <v>384</v>
      </c>
      <c r="B230" s="182" t="s">
        <v>193</v>
      </c>
      <c r="C230" s="158">
        <v>8</v>
      </c>
      <c r="D230" s="53">
        <v>4</v>
      </c>
      <c r="E230" s="124">
        <f>C230/D230*100</f>
        <v>200</v>
      </c>
      <c r="F230" s="127"/>
    </row>
    <row r="231" spans="1:252">
      <c r="A231" s="76" t="s">
        <v>385</v>
      </c>
      <c r="B231" s="182" t="s">
        <v>177</v>
      </c>
      <c r="C231" s="158">
        <v>45</v>
      </c>
      <c r="D231" s="53">
        <v>22</v>
      </c>
      <c r="E231" s="124">
        <f>C231/D231*100</f>
        <v>204.54545454545453</v>
      </c>
      <c r="F231" s="127"/>
    </row>
    <row r="232" spans="1:252" ht="24">
      <c r="A232" s="76" t="s">
        <v>386</v>
      </c>
      <c r="B232" s="182" t="s">
        <v>193</v>
      </c>
      <c r="C232" s="158">
        <v>1800</v>
      </c>
      <c r="D232" s="183">
        <v>1850</v>
      </c>
      <c r="E232" s="124">
        <f>D232/C232*100</f>
        <v>102.77777777777777</v>
      </c>
      <c r="F232" s="127"/>
    </row>
    <row r="233" spans="1:252" ht="36">
      <c r="A233" s="184" t="s">
        <v>387</v>
      </c>
      <c r="B233" s="182" t="s">
        <v>193</v>
      </c>
      <c r="C233" s="158">
        <v>2</v>
      </c>
      <c r="D233" s="53">
        <v>1</v>
      </c>
      <c r="E233" s="124">
        <f>D233/C233*100</f>
        <v>50</v>
      </c>
      <c r="F233" s="127"/>
    </row>
    <row r="234" spans="1:252" ht="36">
      <c r="A234" s="28" t="s">
        <v>388</v>
      </c>
      <c r="B234" s="182" t="s">
        <v>343</v>
      </c>
      <c r="C234" s="158">
        <v>2</v>
      </c>
      <c r="D234" s="183">
        <v>2</v>
      </c>
      <c r="E234" s="124">
        <f>D234/C234*100</f>
        <v>100</v>
      </c>
      <c r="F234" s="127"/>
    </row>
    <row r="235" spans="1:252" ht="24">
      <c r="A235" s="28" t="s">
        <v>389</v>
      </c>
      <c r="B235" s="158" t="s">
        <v>193</v>
      </c>
      <c r="C235" s="158">
        <v>5</v>
      </c>
      <c r="D235" s="53">
        <v>5</v>
      </c>
      <c r="E235" s="124">
        <f>D235/C235*100</f>
        <v>100</v>
      </c>
      <c r="F235" s="127"/>
    </row>
    <row r="236" spans="1:252" ht="60">
      <c r="A236" s="185" t="s">
        <v>390</v>
      </c>
      <c r="B236" s="158" t="s">
        <v>193</v>
      </c>
      <c r="C236" s="158">
        <v>5</v>
      </c>
      <c r="D236" s="53">
        <v>11</v>
      </c>
      <c r="E236" s="124">
        <f>D236/C236*100</f>
        <v>220.00000000000003</v>
      </c>
      <c r="F236" s="127"/>
    </row>
    <row r="237" spans="1:252" hidden="1">
      <c r="A237" s="715" t="s">
        <v>391</v>
      </c>
      <c r="B237" s="715"/>
      <c r="C237" s="715"/>
      <c r="D237" s="715"/>
      <c r="E237" s="715"/>
      <c r="F237" s="186">
        <v>0</v>
      </c>
    </row>
    <row r="238" spans="1:252" hidden="1">
      <c r="A238" s="687" t="s">
        <v>392</v>
      </c>
      <c r="B238" s="688"/>
      <c r="C238" s="688"/>
      <c r="D238" s="688"/>
      <c r="E238" s="716"/>
      <c r="F238" s="187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  <c r="AP238" s="188"/>
      <c r="AQ238" s="188"/>
      <c r="AR238" s="188"/>
      <c r="AS238" s="188"/>
      <c r="AT238" s="188"/>
      <c r="AU238" s="188"/>
      <c r="AV238" s="188"/>
      <c r="AW238" s="188"/>
      <c r="AX238" s="188"/>
      <c r="AY238" s="188"/>
      <c r="AZ238" s="188"/>
      <c r="BA238" s="188"/>
      <c r="BB238" s="188"/>
      <c r="BC238" s="188"/>
      <c r="BD238" s="188"/>
      <c r="BE238" s="188"/>
      <c r="BF238" s="188"/>
      <c r="BG238" s="188"/>
      <c r="BH238" s="188"/>
      <c r="BI238" s="188"/>
      <c r="BJ238" s="188"/>
      <c r="BK238" s="188"/>
      <c r="BL238" s="188"/>
      <c r="BM238" s="188"/>
      <c r="BN238" s="188"/>
      <c r="BO238" s="188"/>
      <c r="BP238" s="188"/>
      <c r="BQ238" s="188"/>
      <c r="BR238" s="188"/>
      <c r="BS238" s="188"/>
      <c r="BT238" s="188"/>
      <c r="BU238" s="188"/>
      <c r="BV238" s="188"/>
      <c r="BW238" s="188"/>
      <c r="BX238" s="188"/>
      <c r="BY238" s="188"/>
      <c r="BZ238" s="188"/>
      <c r="CA238" s="188"/>
      <c r="CB238" s="188"/>
      <c r="CC238" s="188"/>
      <c r="CD238" s="188"/>
      <c r="CE238" s="188"/>
      <c r="CF238" s="188"/>
      <c r="CG238" s="188"/>
      <c r="CH238" s="188"/>
      <c r="CI238" s="188"/>
      <c r="CJ238" s="188"/>
      <c r="CK238" s="188"/>
      <c r="CL238" s="188"/>
      <c r="CM238" s="188"/>
      <c r="CN238" s="188"/>
      <c r="CO238" s="188"/>
      <c r="CP238" s="188"/>
      <c r="CQ238" s="188"/>
      <c r="CR238" s="188"/>
      <c r="CS238" s="188"/>
      <c r="CT238" s="188"/>
      <c r="CU238" s="188"/>
      <c r="CV238" s="188"/>
      <c r="CW238" s="188"/>
      <c r="CX238" s="188"/>
      <c r="CY238" s="188"/>
      <c r="CZ238" s="188"/>
      <c r="DA238" s="188"/>
      <c r="DB238" s="188"/>
      <c r="DC238" s="188"/>
      <c r="DD238" s="188"/>
      <c r="DE238" s="188"/>
      <c r="DF238" s="188"/>
      <c r="DG238" s="188"/>
      <c r="DH238" s="188"/>
      <c r="DI238" s="188"/>
      <c r="DJ238" s="188"/>
      <c r="DK238" s="188"/>
      <c r="DL238" s="188"/>
      <c r="DM238" s="188"/>
      <c r="DN238" s="188"/>
      <c r="DO238" s="188"/>
      <c r="DP238" s="188"/>
      <c r="DQ238" s="188"/>
      <c r="DR238" s="188"/>
      <c r="DS238" s="188"/>
      <c r="DT238" s="188"/>
      <c r="DU238" s="188"/>
      <c r="DV238" s="188"/>
      <c r="DW238" s="188"/>
      <c r="DX238" s="188"/>
      <c r="DY238" s="188"/>
      <c r="DZ238" s="188"/>
      <c r="EA238" s="188"/>
      <c r="EB238" s="188"/>
      <c r="EC238" s="188"/>
      <c r="ED238" s="188"/>
      <c r="EE238" s="188"/>
      <c r="EF238" s="188"/>
      <c r="EG238" s="188"/>
      <c r="EH238" s="188"/>
      <c r="EI238" s="188"/>
      <c r="EJ238" s="188"/>
      <c r="EK238" s="188"/>
      <c r="EL238" s="188"/>
      <c r="EM238" s="188"/>
      <c r="EN238" s="188"/>
      <c r="EO238" s="188"/>
      <c r="EP238" s="188"/>
      <c r="EQ238" s="188"/>
      <c r="ER238" s="188"/>
      <c r="ES238" s="188"/>
      <c r="ET238" s="188"/>
      <c r="EU238" s="188"/>
      <c r="EV238" s="188"/>
      <c r="EW238" s="188"/>
      <c r="EX238" s="188"/>
      <c r="EY238" s="188"/>
      <c r="EZ238" s="188"/>
      <c r="FA238" s="188"/>
      <c r="FB238" s="188"/>
      <c r="FC238" s="188"/>
      <c r="FD238" s="188"/>
      <c r="FE238" s="188"/>
      <c r="FF238" s="188"/>
      <c r="FG238" s="188"/>
      <c r="FH238" s="188"/>
      <c r="FI238" s="188"/>
      <c r="FJ238" s="188"/>
      <c r="FK238" s="188"/>
      <c r="FL238" s="188"/>
      <c r="FM238" s="188"/>
      <c r="FN238" s="188"/>
      <c r="FO238" s="188"/>
      <c r="FP238" s="188"/>
      <c r="FQ238" s="188"/>
      <c r="FR238" s="188"/>
      <c r="FS238" s="188"/>
      <c r="FT238" s="188"/>
      <c r="FU238" s="188"/>
      <c r="FV238" s="188"/>
      <c r="FW238" s="188"/>
      <c r="FX238" s="188"/>
      <c r="FY238" s="188"/>
      <c r="FZ238" s="188"/>
      <c r="GA238" s="188"/>
      <c r="GB238" s="188"/>
      <c r="GC238" s="188"/>
      <c r="GD238" s="188"/>
      <c r="GE238" s="188"/>
      <c r="GF238" s="188"/>
      <c r="GG238" s="188"/>
      <c r="GH238" s="188"/>
      <c r="GI238" s="188"/>
      <c r="GJ238" s="188"/>
      <c r="GK238" s="188"/>
      <c r="GL238" s="188"/>
      <c r="GM238" s="188"/>
      <c r="GN238" s="188"/>
      <c r="GO238" s="188"/>
      <c r="GP238" s="188"/>
      <c r="GQ238" s="188"/>
      <c r="GR238" s="188"/>
      <c r="GS238" s="188"/>
      <c r="GT238" s="188"/>
      <c r="GU238" s="188"/>
      <c r="GV238" s="188"/>
      <c r="GW238" s="188"/>
      <c r="GX238" s="188"/>
      <c r="GY238" s="188"/>
      <c r="GZ238" s="188"/>
      <c r="HA238" s="188"/>
      <c r="HB238" s="188"/>
      <c r="HC238" s="188"/>
      <c r="HD238" s="188"/>
      <c r="HE238" s="188"/>
      <c r="HF238" s="188"/>
      <c r="HG238" s="188"/>
      <c r="HH238" s="188"/>
      <c r="HI238" s="188"/>
      <c r="HJ238" s="188"/>
      <c r="HK238" s="188"/>
      <c r="HL238" s="188"/>
      <c r="HM238" s="188"/>
      <c r="HN238" s="188"/>
      <c r="HO238" s="188"/>
      <c r="HP238" s="188"/>
      <c r="HQ238" s="188"/>
      <c r="HR238" s="188"/>
      <c r="HS238" s="188"/>
      <c r="HT238" s="188"/>
      <c r="HU238" s="188"/>
      <c r="HV238" s="188"/>
      <c r="HW238" s="188"/>
      <c r="HX238" s="188"/>
      <c r="HY238" s="188"/>
      <c r="HZ238" s="188"/>
      <c r="IA238" s="188"/>
      <c r="IB238" s="188"/>
      <c r="IC238" s="188"/>
      <c r="ID238" s="188"/>
      <c r="IE238" s="188"/>
      <c r="IF238" s="188"/>
      <c r="IG238" s="188"/>
      <c r="IH238" s="188"/>
      <c r="II238" s="188"/>
      <c r="IJ238" s="188"/>
      <c r="IK238" s="188"/>
      <c r="IL238" s="188"/>
      <c r="IM238" s="188"/>
      <c r="IN238" s="188"/>
      <c r="IO238" s="188"/>
      <c r="IP238" s="188"/>
      <c r="IQ238" s="188"/>
      <c r="IR238" s="188"/>
    </row>
    <row r="239" spans="1:252" hidden="1">
      <c r="A239" s="189" t="s">
        <v>393</v>
      </c>
      <c r="B239" s="190"/>
      <c r="C239" s="161"/>
      <c r="D239" s="180"/>
      <c r="E239" s="124"/>
      <c r="F239" s="187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  <c r="AP239" s="188"/>
      <c r="AQ239" s="188"/>
      <c r="AR239" s="188"/>
      <c r="AS239" s="188"/>
      <c r="AT239" s="188"/>
      <c r="AU239" s="188"/>
      <c r="AV239" s="188"/>
      <c r="AW239" s="188"/>
      <c r="AX239" s="188"/>
      <c r="AY239" s="188"/>
      <c r="AZ239" s="188"/>
      <c r="BA239" s="188"/>
      <c r="BB239" s="188"/>
      <c r="BC239" s="188"/>
      <c r="BD239" s="188"/>
      <c r="BE239" s="188"/>
      <c r="BF239" s="188"/>
      <c r="BG239" s="188"/>
      <c r="BH239" s="188"/>
      <c r="BI239" s="188"/>
      <c r="BJ239" s="188"/>
      <c r="BK239" s="188"/>
      <c r="BL239" s="188"/>
      <c r="BM239" s="188"/>
      <c r="BN239" s="188"/>
      <c r="BO239" s="188"/>
      <c r="BP239" s="188"/>
      <c r="BQ239" s="188"/>
      <c r="BR239" s="188"/>
      <c r="BS239" s="188"/>
      <c r="BT239" s="188"/>
      <c r="BU239" s="188"/>
      <c r="BV239" s="188"/>
      <c r="BW239" s="188"/>
      <c r="BX239" s="188"/>
      <c r="BY239" s="188"/>
      <c r="BZ239" s="188"/>
      <c r="CA239" s="188"/>
      <c r="CB239" s="188"/>
      <c r="CC239" s="188"/>
      <c r="CD239" s="188"/>
      <c r="CE239" s="188"/>
      <c r="CF239" s="188"/>
      <c r="CG239" s="188"/>
      <c r="CH239" s="188"/>
      <c r="CI239" s="188"/>
      <c r="CJ239" s="188"/>
      <c r="CK239" s="188"/>
      <c r="CL239" s="188"/>
      <c r="CM239" s="188"/>
      <c r="CN239" s="188"/>
      <c r="CO239" s="188"/>
      <c r="CP239" s="188"/>
      <c r="CQ239" s="188"/>
      <c r="CR239" s="188"/>
      <c r="CS239" s="188"/>
      <c r="CT239" s="188"/>
      <c r="CU239" s="188"/>
      <c r="CV239" s="188"/>
      <c r="CW239" s="188"/>
      <c r="CX239" s="188"/>
      <c r="CY239" s="188"/>
      <c r="CZ239" s="188"/>
      <c r="DA239" s="188"/>
      <c r="DB239" s="188"/>
      <c r="DC239" s="188"/>
      <c r="DD239" s="188"/>
      <c r="DE239" s="188"/>
      <c r="DF239" s="188"/>
      <c r="DG239" s="188"/>
      <c r="DH239" s="188"/>
      <c r="DI239" s="188"/>
      <c r="DJ239" s="188"/>
      <c r="DK239" s="188"/>
      <c r="DL239" s="188"/>
      <c r="DM239" s="188"/>
      <c r="DN239" s="188"/>
      <c r="DO239" s="188"/>
      <c r="DP239" s="188"/>
      <c r="DQ239" s="188"/>
      <c r="DR239" s="188"/>
      <c r="DS239" s="188"/>
      <c r="DT239" s="188"/>
      <c r="DU239" s="188"/>
      <c r="DV239" s="188"/>
      <c r="DW239" s="188"/>
      <c r="DX239" s="188"/>
      <c r="DY239" s="188"/>
      <c r="DZ239" s="188"/>
      <c r="EA239" s="188"/>
      <c r="EB239" s="188"/>
      <c r="EC239" s="188"/>
      <c r="ED239" s="188"/>
      <c r="EE239" s="188"/>
      <c r="EF239" s="188"/>
      <c r="EG239" s="188"/>
      <c r="EH239" s="188"/>
      <c r="EI239" s="188"/>
      <c r="EJ239" s="188"/>
      <c r="EK239" s="188"/>
      <c r="EL239" s="188"/>
      <c r="EM239" s="188"/>
      <c r="EN239" s="188"/>
      <c r="EO239" s="188"/>
      <c r="EP239" s="188"/>
      <c r="EQ239" s="188"/>
      <c r="ER239" s="188"/>
      <c r="ES239" s="188"/>
      <c r="ET239" s="188"/>
      <c r="EU239" s="188"/>
      <c r="EV239" s="188"/>
      <c r="EW239" s="188"/>
      <c r="EX239" s="188"/>
      <c r="EY239" s="188"/>
      <c r="EZ239" s="188"/>
      <c r="FA239" s="188"/>
      <c r="FB239" s="188"/>
      <c r="FC239" s="188"/>
      <c r="FD239" s="188"/>
      <c r="FE239" s="188"/>
      <c r="FF239" s="188"/>
      <c r="FG239" s="188"/>
      <c r="FH239" s="188"/>
      <c r="FI239" s="188"/>
      <c r="FJ239" s="188"/>
      <c r="FK239" s="188"/>
      <c r="FL239" s="188"/>
      <c r="FM239" s="188"/>
      <c r="FN239" s="188"/>
      <c r="FO239" s="188"/>
      <c r="FP239" s="188"/>
      <c r="FQ239" s="188"/>
      <c r="FR239" s="188"/>
      <c r="FS239" s="188"/>
      <c r="FT239" s="188"/>
      <c r="FU239" s="188"/>
      <c r="FV239" s="188"/>
      <c r="FW239" s="188"/>
      <c r="FX239" s="188"/>
      <c r="FY239" s="188"/>
      <c r="FZ239" s="188"/>
      <c r="GA239" s="188"/>
      <c r="GB239" s="188"/>
      <c r="GC239" s="188"/>
      <c r="GD239" s="188"/>
      <c r="GE239" s="188"/>
      <c r="GF239" s="188"/>
      <c r="GG239" s="188"/>
      <c r="GH239" s="188"/>
      <c r="GI239" s="188"/>
      <c r="GJ239" s="188"/>
      <c r="GK239" s="188"/>
      <c r="GL239" s="188"/>
      <c r="GM239" s="188"/>
      <c r="GN239" s="188"/>
      <c r="GO239" s="188"/>
      <c r="GP239" s="188"/>
      <c r="GQ239" s="188"/>
      <c r="GR239" s="188"/>
      <c r="GS239" s="188"/>
      <c r="GT239" s="188"/>
      <c r="GU239" s="188"/>
      <c r="GV239" s="188"/>
      <c r="GW239" s="188"/>
      <c r="GX239" s="188"/>
      <c r="GY239" s="188"/>
      <c r="GZ239" s="188"/>
      <c r="HA239" s="188"/>
      <c r="HB239" s="188"/>
      <c r="HC239" s="188"/>
      <c r="HD239" s="188"/>
      <c r="HE239" s="188"/>
      <c r="HF239" s="188"/>
      <c r="HG239" s="188"/>
      <c r="HH239" s="188"/>
      <c r="HI239" s="188"/>
      <c r="HJ239" s="188"/>
      <c r="HK239" s="188"/>
      <c r="HL239" s="188"/>
      <c r="HM239" s="188"/>
      <c r="HN239" s="188"/>
      <c r="HO239" s="188"/>
      <c r="HP239" s="188"/>
      <c r="HQ239" s="188"/>
      <c r="HR239" s="188"/>
      <c r="HS239" s="188"/>
      <c r="HT239" s="188"/>
      <c r="HU239" s="188"/>
      <c r="HV239" s="188"/>
      <c r="HW239" s="188"/>
      <c r="HX239" s="188"/>
      <c r="HY239" s="188"/>
      <c r="HZ239" s="188"/>
      <c r="IA239" s="188"/>
      <c r="IB239" s="188"/>
      <c r="IC239" s="188"/>
      <c r="ID239" s="188"/>
      <c r="IE239" s="188"/>
      <c r="IF239" s="188"/>
      <c r="IG239" s="188"/>
      <c r="IH239" s="188"/>
      <c r="II239" s="188"/>
      <c r="IJ239" s="188"/>
      <c r="IK239" s="188"/>
      <c r="IL239" s="188"/>
      <c r="IM239" s="188"/>
      <c r="IN239" s="188"/>
      <c r="IO239" s="188"/>
      <c r="IP239" s="188"/>
      <c r="IQ239" s="188"/>
      <c r="IR239" s="188"/>
    </row>
    <row r="240" spans="1:252" ht="24" hidden="1">
      <c r="A240" s="191" t="s">
        <v>394</v>
      </c>
      <c r="B240" s="190"/>
      <c r="C240" s="161"/>
      <c r="D240" s="180"/>
      <c r="E240" s="124"/>
      <c r="F240" s="187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  <c r="AP240" s="188"/>
      <c r="AQ240" s="188"/>
      <c r="AR240" s="188"/>
      <c r="AS240" s="188"/>
      <c r="AT240" s="188"/>
      <c r="AU240" s="188"/>
      <c r="AV240" s="188"/>
      <c r="AW240" s="188"/>
      <c r="AX240" s="188"/>
      <c r="AY240" s="188"/>
      <c r="AZ240" s="188"/>
      <c r="BA240" s="188"/>
      <c r="BB240" s="188"/>
      <c r="BC240" s="188"/>
      <c r="BD240" s="188"/>
      <c r="BE240" s="188"/>
      <c r="BF240" s="188"/>
      <c r="BG240" s="188"/>
      <c r="BH240" s="188"/>
      <c r="BI240" s="188"/>
      <c r="BJ240" s="188"/>
      <c r="BK240" s="188"/>
      <c r="BL240" s="188"/>
      <c r="BM240" s="188"/>
      <c r="BN240" s="188"/>
      <c r="BO240" s="188"/>
      <c r="BP240" s="188"/>
      <c r="BQ240" s="188"/>
      <c r="BR240" s="188"/>
      <c r="BS240" s="188"/>
      <c r="BT240" s="188"/>
      <c r="BU240" s="188"/>
      <c r="BV240" s="188"/>
      <c r="BW240" s="188"/>
      <c r="BX240" s="188"/>
      <c r="BY240" s="188"/>
      <c r="BZ240" s="188"/>
      <c r="CA240" s="188"/>
      <c r="CB240" s="188"/>
      <c r="CC240" s="188"/>
      <c r="CD240" s="188"/>
      <c r="CE240" s="188"/>
      <c r="CF240" s="188"/>
      <c r="CG240" s="188"/>
      <c r="CH240" s="188"/>
      <c r="CI240" s="188"/>
      <c r="CJ240" s="188"/>
      <c r="CK240" s="188"/>
      <c r="CL240" s="188"/>
      <c r="CM240" s="188"/>
      <c r="CN240" s="188"/>
      <c r="CO240" s="188"/>
      <c r="CP240" s="188"/>
      <c r="CQ240" s="188"/>
      <c r="CR240" s="188"/>
      <c r="CS240" s="188"/>
      <c r="CT240" s="188"/>
      <c r="CU240" s="188"/>
      <c r="CV240" s="188"/>
      <c r="CW240" s="188"/>
      <c r="CX240" s="188"/>
      <c r="CY240" s="188"/>
      <c r="CZ240" s="188"/>
      <c r="DA240" s="188"/>
      <c r="DB240" s="188"/>
      <c r="DC240" s="188"/>
      <c r="DD240" s="188"/>
      <c r="DE240" s="188"/>
      <c r="DF240" s="188"/>
      <c r="DG240" s="188"/>
      <c r="DH240" s="188"/>
      <c r="DI240" s="188"/>
      <c r="DJ240" s="188"/>
      <c r="DK240" s="188"/>
      <c r="DL240" s="188"/>
      <c r="DM240" s="188"/>
      <c r="DN240" s="188"/>
      <c r="DO240" s="188"/>
      <c r="DP240" s="188"/>
      <c r="DQ240" s="188"/>
      <c r="DR240" s="188"/>
      <c r="DS240" s="188"/>
      <c r="DT240" s="188"/>
      <c r="DU240" s="188"/>
      <c r="DV240" s="188"/>
      <c r="DW240" s="188"/>
      <c r="DX240" s="188"/>
      <c r="DY240" s="188"/>
      <c r="DZ240" s="188"/>
      <c r="EA240" s="188"/>
      <c r="EB240" s="188"/>
      <c r="EC240" s="188"/>
      <c r="ED240" s="188"/>
      <c r="EE240" s="188"/>
      <c r="EF240" s="188"/>
      <c r="EG240" s="188"/>
      <c r="EH240" s="188"/>
      <c r="EI240" s="188"/>
      <c r="EJ240" s="188"/>
      <c r="EK240" s="188"/>
      <c r="EL240" s="188"/>
      <c r="EM240" s="188"/>
      <c r="EN240" s="188"/>
      <c r="EO240" s="188"/>
      <c r="EP240" s="188"/>
      <c r="EQ240" s="188"/>
      <c r="ER240" s="188"/>
      <c r="ES240" s="188"/>
      <c r="ET240" s="188"/>
      <c r="EU240" s="188"/>
      <c r="EV240" s="188"/>
      <c r="EW240" s="188"/>
      <c r="EX240" s="188"/>
      <c r="EY240" s="188"/>
      <c r="EZ240" s="188"/>
      <c r="FA240" s="188"/>
      <c r="FB240" s="188"/>
      <c r="FC240" s="188"/>
      <c r="FD240" s="188"/>
      <c r="FE240" s="188"/>
      <c r="FF240" s="188"/>
      <c r="FG240" s="188"/>
      <c r="FH240" s="188"/>
      <c r="FI240" s="188"/>
      <c r="FJ240" s="188"/>
      <c r="FK240" s="188"/>
      <c r="FL240" s="188"/>
      <c r="FM240" s="188"/>
      <c r="FN240" s="188"/>
      <c r="FO240" s="188"/>
      <c r="FP240" s="188"/>
      <c r="FQ240" s="188"/>
      <c r="FR240" s="188"/>
      <c r="FS240" s="188"/>
      <c r="FT240" s="188"/>
      <c r="FU240" s="188"/>
      <c r="FV240" s="188"/>
      <c r="FW240" s="188"/>
      <c r="FX240" s="188"/>
      <c r="FY240" s="188"/>
      <c r="FZ240" s="188"/>
      <c r="GA240" s="188"/>
      <c r="GB240" s="188"/>
      <c r="GC240" s="188"/>
      <c r="GD240" s="188"/>
      <c r="GE240" s="188"/>
      <c r="GF240" s="188"/>
      <c r="GG240" s="188"/>
      <c r="GH240" s="188"/>
      <c r="GI240" s="188"/>
      <c r="GJ240" s="188"/>
      <c r="GK240" s="188"/>
      <c r="GL240" s="188"/>
      <c r="GM240" s="188"/>
      <c r="GN240" s="188"/>
      <c r="GO240" s="188"/>
      <c r="GP240" s="188"/>
      <c r="GQ240" s="188"/>
      <c r="GR240" s="188"/>
      <c r="GS240" s="188"/>
      <c r="GT240" s="188"/>
      <c r="GU240" s="188"/>
      <c r="GV240" s="188"/>
      <c r="GW240" s="188"/>
      <c r="GX240" s="188"/>
      <c r="GY240" s="188"/>
      <c r="GZ240" s="188"/>
      <c r="HA240" s="188"/>
      <c r="HB240" s="188"/>
      <c r="HC240" s="188"/>
      <c r="HD240" s="188"/>
      <c r="HE240" s="188"/>
      <c r="HF240" s="188"/>
      <c r="HG240" s="188"/>
      <c r="HH240" s="188"/>
      <c r="HI240" s="188"/>
      <c r="HJ240" s="188"/>
      <c r="HK240" s="188"/>
      <c r="HL240" s="188"/>
      <c r="HM240" s="188"/>
      <c r="HN240" s="188"/>
      <c r="HO240" s="188"/>
      <c r="HP240" s="188"/>
      <c r="HQ240" s="188"/>
      <c r="HR240" s="188"/>
      <c r="HS240" s="188"/>
      <c r="HT240" s="188"/>
      <c r="HU240" s="188"/>
      <c r="HV240" s="188"/>
      <c r="HW240" s="188"/>
      <c r="HX240" s="188"/>
      <c r="HY240" s="188"/>
      <c r="HZ240" s="188"/>
      <c r="IA240" s="188"/>
      <c r="IB240" s="188"/>
      <c r="IC240" s="188"/>
      <c r="ID240" s="188"/>
      <c r="IE240" s="188"/>
      <c r="IF240" s="188"/>
      <c r="IG240" s="188"/>
      <c r="IH240" s="188"/>
      <c r="II240" s="188"/>
      <c r="IJ240" s="188"/>
      <c r="IK240" s="188"/>
      <c r="IL240" s="188"/>
      <c r="IM240" s="188"/>
      <c r="IN240" s="188"/>
      <c r="IO240" s="188"/>
      <c r="IP240" s="188"/>
      <c r="IQ240" s="188"/>
      <c r="IR240" s="188"/>
    </row>
    <row r="241" spans="1:252" hidden="1">
      <c r="A241" s="191" t="s">
        <v>395</v>
      </c>
      <c r="B241" s="190"/>
      <c r="C241" s="161"/>
      <c r="D241" s="180"/>
      <c r="E241" s="124"/>
      <c r="F241" s="187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  <c r="AP241" s="188"/>
      <c r="AQ241" s="188"/>
      <c r="AR241" s="188"/>
      <c r="AS241" s="188"/>
      <c r="AT241" s="188"/>
      <c r="AU241" s="188"/>
      <c r="AV241" s="188"/>
      <c r="AW241" s="188"/>
      <c r="AX241" s="188"/>
      <c r="AY241" s="188"/>
      <c r="AZ241" s="188"/>
      <c r="BA241" s="188"/>
      <c r="BB241" s="188"/>
      <c r="BC241" s="188"/>
      <c r="BD241" s="188"/>
      <c r="BE241" s="188"/>
      <c r="BF241" s="188"/>
      <c r="BG241" s="188"/>
      <c r="BH241" s="188"/>
      <c r="BI241" s="188"/>
      <c r="BJ241" s="188"/>
      <c r="BK241" s="188"/>
      <c r="BL241" s="188"/>
      <c r="BM241" s="188"/>
      <c r="BN241" s="188"/>
      <c r="BO241" s="188"/>
      <c r="BP241" s="188"/>
      <c r="BQ241" s="188"/>
      <c r="BR241" s="188"/>
      <c r="BS241" s="188"/>
      <c r="BT241" s="188"/>
      <c r="BU241" s="188"/>
      <c r="BV241" s="188"/>
      <c r="BW241" s="188"/>
      <c r="BX241" s="188"/>
      <c r="BY241" s="188"/>
      <c r="BZ241" s="188"/>
      <c r="CA241" s="188"/>
      <c r="CB241" s="188"/>
      <c r="CC241" s="188"/>
      <c r="CD241" s="188"/>
      <c r="CE241" s="188"/>
      <c r="CF241" s="188"/>
      <c r="CG241" s="188"/>
      <c r="CH241" s="188"/>
      <c r="CI241" s="188"/>
      <c r="CJ241" s="188"/>
      <c r="CK241" s="188"/>
      <c r="CL241" s="188"/>
      <c r="CM241" s="188"/>
      <c r="CN241" s="188"/>
      <c r="CO241" s="188"/>
      <c r="CP241" s="188"/>
      <c r="CQ241" s="188"/>
      <c r="CR241" s="188"/>
      <c r="CS241" s="188"/>
      <c r="CT241" s="188"/>
      <c r="CU241" s="188"/>
      <c r="CV241" s="188"/>
      <c r="CW241" s="188"/>
      <c r="CX241" s="188"/>
      <c r="CY241" s="188"/>
      <c r="CZ241" s="188"/>
      <c r="DA241" s="188"/>
      <c r="DB241" s="188"/>
      <c r="DC241" s="188"/>
      <c r="DD241" s="188"/>
      <c r="DE241" s="188"/>
      <c r="DF241" s="188"/>
      <c r="DG241" s="188"/>
      <c r="DH241" s="188"/>
      <c r="DI241" s="188"/>
      <c r="DJ241" s="188"/>
      <c r="DK241" s="188"/>
      <c r="DL241" s="188"/>
      <c r="DM241" s="188"/>
      <c r="DN241" s="188"/>
      <c r="DO241" s="188"/>
      <c r="DP241" s="188"/>
      <c r="DQ241" s="188"/>
      <c r="DR241" s="188"/>
      <c r="DS241" s="188"/>
      <c r="DT241" s="188"/>
      <c r="DU241" s="188"/>
      <c r="DV241" s="188"/>
      <c r="DW241" s="188"/>
      <c r="DX241" s="188"/>
      <c r="DY241" s="188"/>
      <c r="DZ241" s="188"/>
      <c r="EA241" s="188"/>
      <c r="EB241" s="188"/>
      <c r="EC241" s="188"/>
      <c r="ED241" s="188"/>
      <c r="EE241" s="188"/>
      <c r="EF241" s="188"/>
      <c r="EG241" s="188"/>
      <c r="EH241" s="188"/>
      <c r="EI241" s="188"/>
      <c r="EJ241" s="188"/>
      <c r="EK241" s="188"/>
      <c r="EL241" s="188"/>
      <c r="EM241" s="188"/>
      <c r="EN241" s="188"/>
      <c r="EO241" s="188"/>
      <c r="EP241" s="188"/>
      <c r="EQ241" s="188"/>
      <c r="ER241" s="188"/>
      <c r="ES241" s="188"/>
      <c r="ET241" s="188"/>
      <c r="EU241" s="188"/>
      <c r="EV241" s="188"/>
      <c r="EW241" s="188"/>
      <c r="EX241" s="188"/>
      <c r="EY241" s="188"/>
      <c r="EZ241" s="188"/>
      <c r="FA241" s="188"/>
      <c r="FB241" s="188"/>
      <c r="FC241" s="188"/>
      <c r="FD241" s="188"/>
      <c r="FE241" s="188"/>
      <c r="FF241" s="188"/>
      <c r="FG241" s="188"/>
      <c r="FH241" s="188"/>
      <c r="FI241" s="188"/>
      <c r="FJ241" s="188"/>
      <c r="FK241" s="188"/>
      <c r="FL241" s="188"/>
      <c r="FM241" s="188"/>
      <c r="FN241" s="188"/>
      <c r="FO241" s="188"/>
      <c r="FP241" s="188"/>
      <c r="FQ241" s="188"/>
      <c r="FR241" s="188"/>
      <c r="FS241" s="188"/>
      <c r="FT241" s="188"/>
      <c r="FU241" s="188"/>
      <c r="FV241" s="188"/>
      <c r="FW241" s="188"/>
      <c r="FX241" s="188"/>
      <c r="FY241" s="188"/>
      <c r="FZ241" s="188"/>
      <c r="GA241" s="188"/>
      <c r="GB241" s="188"/>
      <c r="GC241" s="188"/>
      <c r="GD241" s="188"/>
      <c r="GE241" s="188"/>
      <c r="GF241" s="188"/>
      <c r="GG241" s="188"/>
      <c r="GH241" s="188"/>
      <c r="GI241" s="188"/>
      <c r="GJ241" s="188"/>
      <c r="GK241" s="188"/>
      <c r="GL241" s="188"/>
      <c r="GM241" s="188"/>
      <c r="GN241" s="188"/>
      <c r="GO241" s="188"/>
      <c r="GP241" s="188"/>
      <c r="GQ241" s="188"/>
      <c r="GR241" s="188"/>
      <c r="GS241" s="188"/>
      <c r="GT241" s="188"/>
      <c r="GU241" s="188"/>
      <c r="GV241" s="188"/>
      <c r="GW241" s="188"/>
      <c r="GX241" s="188"/>
      <c r="GY241" s="188"/>
      <c r="GZ241" s="188"/>
      <c r="HA241" s="188"/>
      <c r="HB241" s="188"/>
      <c r="HC241" s="188"/>
      <c r="HD241" s="188"/>
      <c r="HE241" s="188"/>
      <c r="HF241" s="188"/>
      <c r="HG241" s="188"/>
      <c r="HH241" s="188"/>
      <c r="HI241" s="188"/>
      <c r="HJ241" s="188"/>
      <c r="HK241" s="188"/>
      <c r="HL241" s="188"/>
      <c r="HM241" s="188"/>
      <c r="HN241" s="188"/>
      <c r="HO241" s="188"/>
      <c r="HP241" s="188"/>
      <c r="HQ241" s="188"/>
      <c r="HR241" s="188"/>
      <c r="HS241" s="188"/>
      <c r="HT241" s="188"/>
      <c r="HU241" s="188"/>
      <c r="HV241" s="188"/>
      <c r="HW241" s="188"/>
      <c r="HX241" s="188"/>
      <c r="HY241" s="188"/>
      <c r="HZ241" s="188"/>
      <c r="IA241" s="188"/>
      <c r="IB241" s="188"/>
      <c r="IC241" s="188"/>
      <c r="ID241" s="188"/>
      <c r="IE241" s="188"/>
      <c r="IF241" s="188"/>
      <c r="IG241" s="188"/>
      <c r="IH241" s="188"/>
      <c r="II241" s="188"/>
      <c r="IJ241" s="188"/>
      <c r="IK241" s="188"/>
      <c r="IL241" s="188"/>
      <c r="IM241" s="188"/>
      <c r="IN241" s="188"/>
      <c r="IO241" s="188"/>
      <c r="IP241" s="188"/>
      <c r="IQ241" s="188"/>
      <c r="IR241" s="188"/>
    </row>
    <row r="242" spans="1:252">
      <c r="A242" s="715" t="s">
        <v>1115</v>
      </c>
      <c r="B242" s="715"/>
      <c r="C242" s="715"/>
      <c r="D242" s="715"/>
      <c r="E242" s="715"/>
      <c r="F242" s="142">
        <f>(E244+E245+E246+E247+E248+E249+E250+E251+E252)/9</f>
        <v>133.09656084656083</v>
      </c>
    </row>
    <row r="243" spans="1:252" ht="33.75" customHeight="1">
      <c r="A243" s="687" t="s">
        <v>396</v>
      </c>
      <c r="B243" s="688"/>
      <c r="C243" s="688"/>
      <c r="D243" s="688"/>
      <c r="E243" s="716"/>
      <c r="F243" s="187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  <c r="AP243" s="188"/>
      <c r="AQ243" s="188"/>
      <c r="AR243" s="188"/>
      <c r="AS243" s="188"/>
      <c r="AT243" s="188"/>
      <c r="AU243" s="188"/>
      <c r="AV243" s="188"/>
      <c r="AW243" s="188"/>
      <c r="AX243" s="188"/>
      <c r="AY243" s="188"/>
      <c r="AZ243" s="188"/>
      <c r="BA243" s="188"/>
      <c r="BB243" s="188"/>
      <c r="BC243" s="188"/>
      <c r="BD243" s="188"/>
      <c r="BE243" s="188"/>
      <c r="BF243" s="188"/>
      <c r="BG243" s="188"/>
      <c r="BH243" s="188"/>
      <c r="BI243" s="188"/>
      <c r="BJ243" s="188"/>
      <c r="BK243" s="188"/>
      <c r="BL243" s="188"/>
      <c r="BM243" s="188"/>
      <c r="BN243" s="188"/>
      <c r="BO243" s="188"/>
      <c r="BP243" s="188"/>
      <c r="BQ243" s="188"/>
      <c r="BR243" s="188"/>
      <c r="BS243" s="188"/>
      <c r="BT243" s="188"/>
      <c r="BU243" s="188"/>
      <c r="BV243" s="188"/>
      <c r="BW243" s="188"/>
      <c r="BX243" s="188"/>
      <c r="BY243" s="188"/>
      <c r="BZ243" s="188"/>
      <c r="CA243" s="188"/>
      <c r="CB243" s="188"/>
      <c r="CC243" s="188"/>
      <c r="CD243" s="188"/>
      <c r="CE243" s="188"/>
      <c r="CF243" s="188"/>
      <c r="CG243" s="188"/>
      <c r="CH243" s="188"/>
      <c r="CI243" s="188"/>
      <c r="CJ243" s="188"/>
      <c r="CK243" s="188"/>
      <c r="CL243" s="188"/>
      <c r="CM243" s="188"/>
      <c r="CN243" s="188"/>
      <c r="CO243" s="188"/>
      <c r="CP243" s="188"/>
      <c r="CQ243" s="188"/>
      <c r="CR243" s="188"/>
      <c r="CS243" s="188"/>
      <c r="CT243" s="188"/>
      <c r="CU243" s="188"/>
      <c r="CV243" s="188"/>
      <c r="CW243" s="188"/>
      <c r="CX243" s="188"/>
      <c r="CY243" s="188"/>
      <c r="CZ243" s="188"/>
      <c r="DA243" s="188"/>
      <c r="DB243" s="188"/>
      <c r="DC243" s="188"/>
      <c r="DD243" s="188"/>
      <c r="DE243" s="188"/>
      <c r="DF243" s="188"/>
      <c r="DG243" s="188"/>
      <c r="DH243" s="188"/>
      <c r="DI243" s="188"/>
      <c r="DJ243" s="188"/>
      <c r="DK243" s="188"/>
      <c r="DL243" s="188"/>
      <c r="DM243" s="188"/>
      <c r="DN243" s="188"/>
      <c r="DO243" s="188"/>
      <c r="DP243" s="188"/>
      <c r="DQ243" s="188"/>
      <c r="DR243" s="188"/>
      <c r="DS243" s="188"/>
      <c r="DT243" s="188"/>
      <c r="DU243" s="188"/>
      <c r="DV243" s="188"/>
      <c r="DW243" s="188"/>
      <c r="DX243" s="188"/>
      <c r="DY243" s="188"/>
      <c r="DZ243" s="188"/>
      <c r="EA243" s="188"/>
      <c r="EB243" s="188"/>
      <c r="EC243" s="188"/>
      <c r="ED243" s="188"/>
      <c r="EE243" s="188"/>
      <c r="EF243" s="188"/>
      <c r="EG243" s="188"/>
      <c r="EH243" s="188"/>
      <c r="EI243" s="188"/>
      <c r="EJ243" s="188"/>
      <c r="EK243" s="188"/>
      <c r="EL243" s="188"/>
      <c r="EM243" s="188"/>
      <c r="EN243" s="188"/>
      <c r="EO243" s="188"/>
      <c r="EP243" s="188"/>
      <c r="EQ243" s="188"/>
      <c r="ER243" s="188"/>
      <c r="ES243" s="188"/>
      <c r="ET243" s="188"/>
      <c r="EU243" s="188"/>
      <c r="EV243" s="188"/>
      <c r="EW243" s="188"/>
      <c r="EX243" s="188"/>
      <c r="EY243" s="188"/>
      <c r="EZ243" s="188"/>
      <c r="FA243" s="188"/>
      <c r="FB243" s="188"/>
      <c r="FC243" s="188"/>
      <c r="FD243" s="188"/>
      <c r="FE243" s="188"/>
      <c r="FF243" s="188"/>
      <c r="FG243" s="188"/>
      <c r="FH243" s="188"/>
      <c r="FI243" s="188"/>
      <c r="FJ243" s="188"/>
      <c r="FK243" s="188"/>
      <c r="FL243" s="188"/>
      <c r="FM243" s="188"/>
      <c r="FN243" s="188"/>
      <c r="FO243" s="188"/>
      <c r="FP243" s="188"/>
      <c r="FQ243" s="188"/>
      <c r="FR243" s="188"/>
      <c r="FS243" s="188"/>
      <c r="FT243" s="188"/>
      <c r="FU243" s="188"/>
      <c r="FV243" s="188"/>
      <c r="FW243" s="188"/>
      <c r="FX243" s="188"/>
      <c r="FY243" s="188"/>
      <c r="FZ243" s="188"/>
      <c r="GA243" s="188"/>
      <c r="GB243" s="188"/>
      <c r="GC243" s="188"/>
      <c r="GD243" s="188"/>
      <c r="GE243" s="188"/>
      <c r="GF243" s="188"/>
      <c r="GG243" s="188"/>
      <c r="GH243" s="188"/>
      <c r="GI243" s="188"/>
      <c r="GJ243" s="188"/>
      <c r="GK243" s="188"/>
      <c r="GL243" s="188"/>
      <c r="GM243" s="188"/>
      <c r="GN243" s="188"/>
      <c r="GO243" s="188"/>
      <c r="GP243" s="188"/>
      <c r="GQ243" s="188"/>
      <c r="GR243" s="188"/>
      <c r="GS243" s="188"/>
      <c r="GT243" s="188"/>
      <c r="GU243" s="188"/>
      <c r="GV243" s="188"/>
      <c r="GW243" s="188"/>
      <c r="GX243" s="188"/>
      <c r="GY243" s="188"/>
      <c r="GZ243" s="188"/>
      <c r="HA243" s="188"/>
      <c r="HB243" s="188"/>
      <c r="HC243" s="188"/>
      <c r="HD243" s="188"/>
      <c r="HE243" s="188"/>
      <c r="HF243" s="188"/>
      <c r="HG243" s="188"/>
      <c r="HH243" s="188"/>
      <c r="HI243" s="188"/>
      <c r="HJ243" s="188"/>
      <c r="HK243" s="188"/>
      <c r="HL243" s="188"/>
      <c r="HM243" s="188"/>
      <c r="HN243" s="188"/>
      <c r="HO243" s="188"/>
      <c r="HP243" s="188"/>
      <c r="HQ243" s="188"/>
      <c r="HR243" s="188"/>
      <c r="HS243" s="188"/>
      <c r="HT243" s="188"/>
      <c r="HU243" s="188"/>
      <c r="HV243" s="188"/>
      <c r="HW243" s="188"/>
      <c r="HX243" s="188"/>
      <c r="HY243" s="188"/>
      <c r="HZ243" s="188"/>
      <c r="IA243" s="188"/>
      <c r="IB243" s="188"/>
      <c r="IC243" s="188"/>
      <c r="ID243" s="188"/>
      <c r="IE243" s="188"/>
      <c r="IF243" s="188"/>
      <c r="IG243" s="188"/>
      <c r="IH243" s="188"/>
      <c r="II243" s="188"/>
      <c r="IJ243" s="188"/>
      <c r="IK243" s="188"/>
      <c r="IL243" s="188"/>
      <c r="IM243" s="188"/>
      <c r="IN243" s="188"/>
      <c r="IO243" s="188"/>
      <c r="IP243" s="188"/>
      <c r="IQ243" s="188"/>
      <c r="IR243" s="188"/>
    </row>
    <row r="244" spans="1:252" ht="24">
      <c r="A244" s="138" t="s">
        <v>397</v>
      </c>
      <c r="B244" s="57" t="s">
        <v>193</v>
      </c>
      <c r="C244" s="192">
        <v>5</v>
      </c>
      <c r="D244" s="27">
        <v>1</v>
      </c>
      <c r="E244" s="124">
        <f>SUM(D244/C244*100)</f>
        <v>20</v>
      </c>
      <c r="F244" s="187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  <c r="AP244" s="188"/>
      <c r="AQ244" s="188"/>
      <c r="AR244" s="188"/>
      <c r="AS244" s="188"/>
      <c r="AT244" s="188"/>
      <c r="AU244" s="188"/>
      <c r="AV244" s="188"/>
      <c r="AW244" s="188"/>
      <c r="AX244" s="188"/>
      <c r="AY244" s="188"/>
      <c r="AZ244" s="188"/>
      <c r="BA244" s="188"/>
      <c r="BB244" s="188"/>
      <c r="BC244" s="188"/>
      <c r="BD244" s="188"/>
      <c r="BE244" s="188"/>
      <c r="BF244" s="188"/>
      <c r="BG244" s="188"/>
      <c r="BH244" s="188"/>
      <c r="BI244" s="188"/>
      <c r="BJ244" s="188"/>
      <c r="BK244" s="188"/>
      <c r="BL244" s="188"/>
      <c r="BM244" s="188"/>
      <c r="BN244" s="188"/>
      <c r="BO244" s="188"/>
      <c r="BP244" s="188"/>
      <c r="BQ244" s="188"/>
      <c r="BR244" s="188"/>
      <c r="BS244" s="188"/>
      <c r="BT244" s="188"/>
      <c r="BU244" s="188"/>
      <c r="BV244" s="188"/>
      <c r="BW244" s="188"/>
      <c r="BX244" s="188"/>
      <c r="BY244" s="188"/>
      <c r="BZ244" s="188"/>
      <c r="CA244" s="188"/>
      <c r="CB244" s="188"/>
      <c r="CC244" s="188"/>
      <c r="CD244" s="188"/>
      <c r="CE244" s="188"/>
      <c r="CF244" s="188"/>
      <c r="CG244" s="188"/>
      <c r="CH244" s="188"/>
      <c r="CI244" s="188"/>
      <c r="CJ244" s="188"/>
      <c r="CK244" s="188"/>
      <c r="CL244" s="188"/>
      <c r="CM244" s="188"/>
      <c r="CN244" s="188"/>
      <c r="CO244" s="188"/>
      <c r="CP244" s="188"/>
      <c r="CQ244" s="188"/>
      <c r="CR244" s="188"/>
      <c r="CS244" s="188"/>
      <c r="CT244" s="188"/>
      <c r="CU244" s="188"/>
      <c r="CV244" s="188"/>
      <c r="CW244" s="188"/>
      <c r="CX244" s="188"/>
      <c r="CY244" s="188"/>
      <c r="CZ244" s="188"/>
      <c r="DA244" s="188"/>
      <c r="DB244" s="188"/>
      <c r="DC244" s="188"/>
      <c r="DD244" s="188"/>
      <c r="DE244" s="188"/>
      <c r="DF244" s="188"/>
      <c r="DG244" s="188"/>
      <c r="DH244" s="188"/>
      <c r="DI244" s="188"/>
      <c r="DJ244" s="188"/>
      <c r="DK244" s="188"/>
      <c r="DL244" s="188"/>
      <c r="DM244" s="188"/>
      <c r="DN244" s="188"/>
      <c r="DO244" s="188"/>
      <c r="DP244" s="188"/>
      <c r="DQ244" s="188"/>
      <c r="DR244" s="188"/>
      <c r="DS244" s="188"/>
      <c r="DT244" s="188"/>
      <c r="DU244" s="188"/>
      <c r="DV244" s="188"/>
      <c r="DW244" s="188"/>
      <c r="DX244" s="188"/>
      <c r="DY244" s="188"/>
      <c r="DZ244" s="188"/>
      <c r="EA244" s="188"/>
      <c r="EB244" s="188"/>
      <c r="EC244" s="188"/>
      <c r="ED244" s="188"/>
      <c r="EE244" s="188"/>
      <c r="EF244" s="188"/>
      <c r="EG244" s="188"/>
      <c r="EH244" s="188"/>
      <c r="EI244" s="188"/>
      <c r="EJ244" s="188"/>
      <c r="EK244" s="188"/>
      <c r="EL244" s="188"/>
      <c r="EM244" s="188"/>
      <c r="EN244" s="188"/>
      <c r="EO244" s="188"/>
      <c r="EP244" s="188"/>
      <c r="EQ244" s="188"/>
      <c r="ER244" s="188"/>
      <c r="ES244" s="188"/>
      <c r="ET244" s="188"/>
      <c r="EU244" s="188"/>
      <c r="EV244" s="188"/>
      <c r="EW244" s="188"/>
      <c r="EX244" s="188"/>
      <c r="EY244" s="188"/>
      <c r="EZ244" s="188"/>
      <c r="FA244" s="188"/>
      <c r="FB244" s="188"/>
      <c r="FC244" s="188"/>
      <c r="FD244" s="188"/>
      <c r="FE244" s="188"/>
      <c r="FF244" s="188"/>
      <c r="FG244" s="188"/>
      <c r="FH244" s="188"/>
      <c r="FI244" s="188"/>
      <c r="FJ244" s="188"/>
      <c r="FK244" s="188"/>
      <c r="FL244" s="188"/>
      <c r="FM244" s="188"/>
      <c r="FN244" s="188"/>
      <c r="FO244" s="188"/>
      <c r="FP244" s="188"/>
      <c r="FQ244" s="188"/>
      <c r="FR244" s="188"/>
      <c r="FS244" s="188"/>
      <c r="FT244" s="188"/>
      <c r="FU244" s="188"/>
      <c r="FV244" s="188"/>
      <c r="FW244" s="188"/>
      <c r="FX244" s="188"/>
      <c r="FY244" s="188"/>
      <c r="FZ244" s="188"/>
      <c r="GA244" s="188"/>
      <c r="GB244" s="188"/>
      <c r="GC244" s="188"/>
      <c r="GD244" s="188"/>
      <c r="GE244" s="188"/>
      <c r="GF244" s="188"/>
      <c r="GG244" s="188"/>
      <c r="GH244" s="188"/>
      <c r="GI244" s="188"/>
      <c r="GJ244" s="188"/>
      <c r="GK244" s="188"/>
      <c r="GL244" s="188"/>
      <c r="GM244" s="188"/>
      <c r="GN244" s="188"/>
      <c r="GO244" s="188"/>
      <c r="GP244" s="188"/>
      <c r="GQ244" s="188"/>
      <c r="GR244" s="188"/>
      <c r="GS244" s="188"/>
      <c r="GT244" s="188"/>
      <c r="GU244" s="188"/>
      <c r="GV244" s="188"/>
      <c r="GW244" s="188"/>
      <c r="GX244" s="188"/>
      <c r="GY244" s="188"/>
      <c r="GZ244" s="188"/>
      <c r="HA244" s="188"/>
      <c r="HB244" s="188"/>
      <c r="HC244" s="188"/>
      <c r="HD244" s="188"/>
      <c r="HE244" s="188"/>
      <c r="HF244" s="188"/>
      <c r="HG244" s="188"/>
      <c r="HH244" s="188"/>
      <c r="HI244" s="188"/>
      <c r="HJ244" s="188"/>
      <c r="HK244" s="188"/>
      <c r="HL244" s="188"/>
      <c r="HM244" s="188"/>
      <c r="HN244" s="188"/>
      <c r="HO244" s="188"/>
      <c r="HP244" s="188"/>
      <c r="HQ244" s="188"/>
      <c r="HR244" s="188"/>
      <c r="HS244" s="188"/>
      <c r="HT244" s="188"/>
      <c r="HU244" s="188"/>
      <c r="HV244" s="188"/>
      <c r="HW244" s="188"/>
      <c r="HX244" s="188"/>
      <c r="HY244" s="188"/>
      <c r="HZ244" s="188"/>
      <c r="IA244" s="188"/>
      <c r="IB244" s="188"/>
      <c r="IC244" s="188"/>
      <c r="ID244" s="188"/>
      <c r="IE244" s="188"/>
      <c r="IF244" s="188"/>
      <c r="IG244" s="188"/>
      <c r="IH244" s="188"/>
      <c r="II244" s="188"/>
      <c r="IJ244" s="188"/>
      <c r="IK244" s="188"/>
      <c r="IL244" s="188"/>
      <c r="IM244" s="188"/>
      <c r="IN244" s="188"/>
      <c r="IO244" s="188"/>
      <c r="IP244" s="188"/>
      <c r="IQ244" s="188"/>
      <c r="IR244" s="188"/>
    </row>
    <row r="245" spans="1:252" ht="12.75">
      <c r="A245" s="167" t="s">
        <v>398</v>
      </c>
      <c r="B245" s="57" t="s">
        <v>193</v>
      </c>
      <c r="C245" s="192">
        <v>110</v>
      </c>
      <c r="D245" s="27">
        <v>84</v>
      </c>
      <c r="E245" s="124">
        <f>C245/D245*100</f>
        <v>130.95238095238096</v>
      </c>
      <c r="F245" s="187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  <c r="AP245" s="188"/>
      <c r="AQ245" s="188"/>
      <c r="AR245" s="188"/>
      <c r="AS245" s="188"/>
      <c r="AT245" s="188"/>
      <c r="AU245" s="188"/>
      <c r="AV245" s="188"/>
      <c r="AW245" s="188"/>
      <c r="AX245" s="188"/>
      <c r="AY245" s="188"/>
      <c r="AZ245" s="188"/>
      <c r="BA245" s="188"/>
      <c r="BB245" s="188"/>
      <c r="BC245" s="188"/>
      <c r="BD245" s="188"/>
      <c r="BE245" s="188"/>
      <c r="BF245" s="188"/>
      <c r="BG245" s="188"/>
      <c r="BH245" s="188"/>
      <c r="BI245" s="188"/>
      <c r="BJ245" s="188"/>
      <c r="BK245" s="188"/>
      <c r="BL245" s="188"/>
      <c r="BM245" s="188"/>
      <c r="BN245" s="188"/>
      <c r="BO245" s="188"/>
      <c r="BP245" s="188"/>
      <c r="BQ245" s="188"/>
      <c r="BR245" s="188"/>
      <c r="BS245" s="188"/>
      <c r="BT245" s="188"/>
      <c r="BU245" s="188"/>
      <c r="BV245" s="188"/>
      <c r="BW245" s="188"/>
      <c r="BX245" s="188"/>
      <c r="BY245" s="188"/>
      <c r="BZ245" s="188"/>
      <c r="CA245" s="188"/>
      <c r="CB245" s="188"/>
      <c r="CC245" s="188"/>
      <c r="CD245" s="188"/>
      <c r="CE245" s="188"/>
      <c r="CF245" s="188"/>
      <c r="CG245" s="188"/>
      <c r="CH245" s="188"/>
      <c r="CI245" s="188"/>
      <c r="CJ245" s="188"/>
      <c r="CK245" s="188"/>
      <c r="CL245" s="188"/>
      <c r="CM245" s="188"/>
      <c r="CN245" s="188"/>
      <c r="CO245" s="188"/>
      <c r="CP245" s="188"/>
      <c r="CQ245" s="188"/>
      <c r="CR245" s="188"/>
      <c r="CS245" s="188"/>
      <c r="CT245" s="188"/>
      <c r="CU245" s="188"/>
      <c r="CV245" s="188"/>
      <c r="CW245" s="188"/>
      <c r="CX245" s="188"/>
      <c r="CY245" s="188"/>
      <c r="CZ245" s="188"/>
      <c r="DA245" s="188"/>
      <c r="DB245" s="188"/>
      <c r="DC245" s="188"/>
      <c r="DD245" s="188"/>
      <c r="DE245" s="188"/>
      <c r="DF245" s="188"/>
      <c r="DG245" s="188"/>
      <c r="DH245" s="188"/>
      <c r="DI245" s="188"/>
      <c r="DJ245" s="188"/>
      <c r="DK245" s="188"/>
      <c r="DL245" s="188"/>
      <c r="DM245" s="188"/>
      <c r="DN245" s="188"/>
      <c r="DO245" s="188"/>
      <c r="DP245" s="188"/>
      <c r="DQ245" s="188"/>
      <c r="DR245" s="188"/>
      <c r="DS245" s="188"/>
      <c r="DT245" s="188"/>
      <c r="DU245" s="188"/>
      <c r="DV245" s="188"/>
      <c r="DW245" s="188"/>
      <c r="DX245" s="188"/>
      <c r="DY245" s="188"/>
      <c r="DZ245" s="188"/>
      <c r="EA245" s="188"/>
      <c r="EB245" s="188"/>
      <c r="EC245" s="188"/>
      <c r="ED245" s="188"/>
      <c r="EE245" s="188"/>
      <c r="EF245" s="188"/>
      <c r="EG245" s="188"/>
      <c r="EH245" s="188"/>
      <c r="EI245" s="188"/>
      <c r="EJ245" s="188"/>
      <c r="EK245" s="188"/>
      <c r="EL245" s="188"/>
      <c r="EM245" s="188"/>
      <c r="EN245" s="188"/>
      <c r="EO245" s="188"/>
      <c r="EP245" s="188"/>
      <c r="EQ245" s="188"/>
      <c r="ER245" s="188"/>
      <c r="ES245" s="188"/>
      <c r="ET245" s="188"/>
      <c r="EU245" s="188"/>
      <c r="EV245" s="188"/>
      <c r="EW245" s="188"/>
      <c r="EX245" s="188"/>
      <c r="EY245" s="188"/>
      <c r="EZ245" s="188"/>
      <c r="FA245" s="188"/>
      <c r="FB245" s="188"/>
      <c r="FC245" s="188"/>
      <c r="FD245" s="188"/>
      <c r="FE245" s="188"/>
      <c r="FF245" s="188"/>
      <c r="FG245" s="188"/>
      <c r="FH245" s="188"/>
      <c r="FI245" s="188"/>
      <c r="FJ245" s="188"/>
      <c r="FK245" s="188"/>
      <c r="FL245" s="188"/>
      <c r="FM245" s="188"/>
      <c r="FN245" s="188"/>
      <c r="FO245" s="188"/>
      <c r="FP245" s="188"/>
      <c r="FQ245" s="188"/>
      <c r="FR245" s="188"/>
      <c r="FS245" s="188"/>
      <c r="FT245" s="188"/>
      <c r="FU245" s="188"/>
      <c r="FV245" s="188"/>
      <c r="FW245" s="188"/>
      <c r="FX245" s="188"/>
      <c r="FY245" s="188"/>
      <c r="FZ245" s="188"/>
      <c r="GA245" s="188"/>
      <c r="GB245" s="188"/>
      <c r="GC245" s="188"/>
      <c r="GD245" s="188"/>
      <c r="GE245" s="188"/>
      <c r="GF245" s="188"/>
      <c r="GG245" s="188"/>
      <c r="GH245" s="188"/>
      <c r="GI245" s="188"/>
      <c r="GJ245" s="188"/>
      <c r="GK245" s="188"/>
      <c r="GL245" s="188"/>
      <c r="GM245" s="188"/>
      <c r="GN245" s="188"/>
      <c r="GO245" s="188"/>
      <c r="GP245" s="188"/>
      <c r="GQ245" s="188"/>
      <c r="GR245" s="188"/>
      <c r="GS245" s="188"/>
      <c r="GT245" s="188"/>
      <c r="GU245" s="188"/>
      <c r="GV245" s="188"/>
      <c r="GW245" s="188"/>
      <c r="GX245" s="188"/>
      <c r="GY245" s="188"/>
      <c r="GZ245" s="188"/>
      <c r="HA245" s="188"/>
      <c r="HB245" s="188"/>
      <c r="HC245" s="188"/>
      <c r="HD245" s="188"/>
      <c r="HE245" s="188"/>
      <c r="HF245" s="188"/>
      <c r="HG245" s="188"/>
      <c r="HH245" s="188"/>
      <c r="HI245" s="188"/>
      <c r="HJ245" s="188"/>
      <c r="HK245" s="188"/>
      <c r="HL245" s="188"/>
      <c r="HM245" s="188"/>
      <c r="HN245" s="188"/>
      <c r="HO245" s="188"/>
      <c r="HP245" s="188"/>
      <c r="HQ245" s="188"/>
      <c r="HR245" s="188"/>
      <c r="HS245" s="188"/>
      <c r="HT245" s="188"/>
      <c r="HU245" s="188"/>
      <c r="HV245" s="188"/>
      <c r="HW245" s="188"/>
      <c r="HX245" s="188"/>
      <c r="HY245" s="188"/>
      <c r="HZ245" s="188"/>
      <c r="IA245" s="188"/>
      <c r="IB245" s="188"/>
      <c r="IC245" s="188"/>
      <c r="ID245" s="188"/>
      <c r="IE245" s="188"/>
      <c r="IF245" s="188"/>
      <c r="IG245" s="188"/>
      <c r="IH245" s="188"/>
      <c r="II245" s="188"/>
      <c r="IJ245" s="188"/>
      <c r="IK245" s="188"/>
      <c r="IL245" s="188"/>
      <c r="IM245" s="188"/>
      <c r="IN245" s="188"/>
      <c r="IO245" s="188"/>
      <c r="IP245" s="188"/>
      <c r="IQ245" s="188"/>
      <c r="IR245" s="188"/>
    </row>
    <row r="246" spans="1:252" ht="24">
      <c r="A246" s="138" t="s">
        <v>399</v>
      </c>
      <c r="B246" s="57" t="s">
        <v>193</v>
      </c>
      <c r="C246" s="192">
        <v>1800</v>
      </c>
      <c r="D246" s="27">
        <v>7353</v>
      </c>
      <c r="E246" s="124">
        <f t="shared" ref="E246:E252" si="8">SUM(D246/C246*100)</f>
        <v>408.5</v>
      </c>
      <c r="F246" s="187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  <c r="AP246" s="188"/>
      <c r="AQ246" s="188"/>
      <c r="AR246" s="188"/>
      <c r="AS246" s="188"/>
      <c r="AT246" s="188"/>
      <c r="AU246" s="188"/>
      <c r="AV246" s="188"/>
      <c r="AW246" s="188"/>
      <c r="AX246" s="188"/>
      <c r="AY246" s="188"/>
      <c r="AZ246" s="188"/>
      <c r="BA246" s="188"/>
      <c r="BB246" s="188"/>
      <c r="BC246" s="188"/>
      <c r="BD246" s="188"/>
      <c r="BE246" s="188"/>
      <c r="BF246" s="188"/>
      <c r="BG246" s="188"/>
      <c r="BH246" s="188"/>
      <c r="BI246" s="188"/>
      <c r="BJ246" s="188"/>
      <c r="BK246" s="188"/>
      <c r="BL246" s="188"/>
      <c r="BM246" s="188"/>
      <c r="BN246" s="188"/>
      <c r="BO246" s="188"/>
      <c r="BP246" s="188"/>
      <c r="BQ246" s="188"/>
      <c r="BR246" s="188"/>
      <c r="BS246" s="188"/>
      <c r="BT246" s="188"/>
      <c r="BU246" s="188"/>
      <c r="BV246" s="188"/>
      <c r="BW246" s="188"/>
      <c r="BX246" s="188"/>
      <c r="BY246" s="188"/>
      <c r="BZ246" s="188"/>
      <c r="CA246" s="188"/>
      <c r="CB246" s="188"/>
      <c r="CC246" s="188"/>
      <c r="CD246" s="188"/>
      <c r="CE246" s="188"/>
      <c r="CF246" s="188"/>
      <c r="CG246" s="188"/>
      <c r="CH246" s="188"/>
      <c r="CI246" s="188"/>
      <c r="CJ246" s="188"/>
      <c r="CK246" s="188"/>
      <c r="CL246" s="188"/>
      <c r="CM246" s="188"/>
      <c r="CN246" s="188"/>
      <c r="CO246" s="188"/>
      <c r="CP246" s="188"/>
      <c r="CQ246" s="188"/>
      <c r="CR246" s="188"/>
      <c r="CS246" s="188"/>
      <c r="CT246" s="188"/>
      <c r="CU246" s="188"/>
      <c r="CV246" s="188"/>
      <c r="CW246" s="188"/>
      <c r="CX246" s="188"/>
      <c r="CY246" s="188"/>
      <c r="CZ246" s="188"/>
      <c r="DA246" s="188"/>
      <c r="DB246" s="188"/>
      <c r="DC246" s="188"/>
      <c r="DD246" s="188"/>
      <c r="DE246" s="188"/>
      <c r="DF246" s="188"/>
      <c r="DG246" s="188"/>
      <c r="DH246" s="188"/>
      <c r="DI246" s="188"/>
      <c r="DJ246" s="188"/>
      <c r="DK246" s="188"/>
      <c r="DL246" s="188"/>
      <c r="DM246" s="188"/>
      <c r="DN246" s="188"/>
      <c r="DO246" s="188"/>
      <c r="DP246" s="188"/>
      <c r="DQ246" s="188"/>
      <c r="DR246" s="188"/>
      <c r="DS246" s="188"/>
      <c r="DT246" s="188"/>
      <c r="DU246" s="188"/>
      <c r="DV246" s="188"/>
      <c r="DW246" s="188"/>
      <c r="DX246" s="188"/>
      <c r="DY246" s="188"/>
      <c r="DZ246" s="188"/>
      <c r="EA246" s="188"/>
      <c r="EB246" s="188"/>
      <c r="EC246" s="188"/>
      <c r="ED246" s="188"/>
      <c r="EE246" s="188"/>
      <c r="EF246" s="188"/>
      <c r="EG246" s="188"/>
      <c r="EH246" s="188"/>
      <c r="EI246" s="188"/>
      <c r="EJ246" s="188"/>
      <c r="EK246" s="188"/>
      <c r="EL246" s="188"/>
      <c r="EM246" s="188"/>
      <c r="EN246" s="188"/>
      <c r="EO246" s="188"/>
      <c r="EP246" s="188"/>
      <c r="EQ246" s="188"/>
      <c r="ER246" s="188"/>
      <c r="ES246" s="188"/>
      <c r="ET246" s="188"/>
      <c r="EU246" s="188"/>
      <c r="EV246" s="188"/>
      <c r="EW246" s="188"/>
      <c r="EX246" s="188"/>
      <c r="EY246" s="188"/>
      <c r="EZ246" s="188"/>
      <c r="FA246" s="188"/>
      <c r="FB246" s="188"/>
      <c r="FC246" s="188"/>
      <c r="FD246" s="188"/>
      <c r="FE246" s="188"/>
      <c r="FF246" s="188"/>
      <c r="FG246" s="188"/>
      <c r="FH246" s="188"/>
      <c r="FI246" s="188"/>
      <c r="FJ246" s="188"/>
      <c r="FK246" s="188"/>
      <c r="FL246" s="188"/>
      <c r="FM246" s="188"/>
      <c r="FN246" s="188"/>
      <c r="FO246" s="188"/>
      <c r="FP246" s="188"/>
      <c r="FQ246" s="188"/>
      <c r="FR246" s="188"/>
      <c r="FS246" s="188"/>
      <c r="FT246" s="188"/>
      <c r="FU246" s="188"/>
      <c r="FV246" s="188"/>
      <c r="FW246" s="188"/>
      <c r="FX246" s="188"/>
      <c r="FY246" s="188"/>
      <c r="FZ246" s="188"/>
      <c r="GA246" s="188"/>
      <c r="GB246" s="188"/>
      <c r="GC246" s="188"/>
      <c r="GD246" s="188"/>
      <c r="GE246" s="188"/>
      <c r="GF246" s="188"/>
      <c r="GG246" s="188"/>
      <c r="GH246" s="188"/>
      <c r="GI246" s="188"/>
      <c r="GJ246" s="188"/>
      <c r="GK246" s="188"/>
      <c r="GL246" s="188"/>
      <c r="GM246" s="188"/>
      <c r="GN246" s="188"/>
      <c r="GO246" s="188"/>
      <c r="GP246" s="188"/>
      <c r="GQ246" s="188"/>
      <c r="GR246" s="188"/>
      <c r="GS246" s="188"/>
      <c r="GT246" s="188"/>
      <c r="GU246" s="188"/>
      <c r="GV246" s="188"/>
      <c r="GW246" s="188"/>
      <c r="GX246" s="188"/>
      <c r="GY246" s="188"/>
      <c r="GZ246" s="188"/>
      <c r="HA246" s="188"/>
      <c r="HB246" s="188"/>
      <c r="HC246" s="188"/>
      <c r="HD246" s="188"/>
      <c r="HE246" s="188"/>
      <c r="HF246" s="188"/>
      <c r="HG246" s="188"/>
      <c r="HH246" s="188"/>
      <c r="HI246" s="188"/>
      <c r="HJ246" s="188"/>
      <c r="HK246" s="188"/>
      <c r="HL246" s="188"/>
      <c r="HM246" s="188"/>
      <c r="HN246" s="188"/>
      <c r="HO246" s="188"/>
      <c r="HP246" s="188"/>
      <c r="HQ246" s="188"/>
      <c r="HR246" s="188"/>
      <c r="HS246" s="188"/>
      <c r="HT246" s="188"/>
      <c r="HU246" s="188"/>
      <c r="HV246" s="188"/>
      <c r="HW246" s="188"/>
      <c r="HX246" s="188"/>
      <c r="HY246" s="188"/>
      <c r="HZ246" s="188"/>
      <c r="IA246" s="188"/>
      <c r="IB246" s="188"/>
      <c r="IC246" s="188"/>
      <c r="ID246" s="188"/>
      <c r="IE246" s="188"/>
      <c r="IF246" s="188"/>
      <c r="IG246" s="188"/>
      <c r="IH246" s="188"/>
      <c r="II246" s="188"/>
      <c r="IJ246" s="188"/>
      <c r="IK246" s="188"/>
      <c r="IL246" s="188"/>
      <c r="IM246" s="188"/>
      <c r="IN246" s="188"/>
      <c r="IO246" s="188"/>
      <c r="IP246" s="188"/>
      <c r="IQ246" s="188"/>
      <c r="IR246" s="188"/>
    </row>
    <row r="247" spans="1:252" ht="12.75">
      <c r="A247" s="138" t="s">
        <v>400</v>
      </c>
      <c r="B247" s="57" t="s">
        <v>177</v>
      </c>
      <c r="C247" s="192">
        <v>1200</v>
      </c>
      <c r="D247" s="27">
        <v>1237</v>
      </c>
      <c r="E247" s="124">
        <f t="shared" si="8"/>
        <v>103.08333333333333</v>
      </c>
      <c r="F247" s="187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  <c r="AP247" s="188"/>
      <c r="AQ247" s="188"/>
      <c r="AR247" s="188"/>
      <c r="AS247" s="188"/>
      <c r="AT247" s="188"/>
      <c r="AU247" s="188"/>
      <c r="AV247" s="188"/>
      <c r="AW247" s="188"/>
      <c r="AX247" s="188"/>
      <c r="AY247" s="188"/>
      <c r="AZ247" s="188"/>
      <c r="BA247" s="188"/>
      <c r="BB247" s="188"/>
      <c r="BC247" s="188"/>
      <c r="BD247" s="188"/>
      <c r="BE247" s="188"/>
      <c r="BF247" s="188"/>
      <c r="BG247" s="188"/>
      <c r="BH247" s="188"/>
      <c r="BI247" s="188"/>
      <c r="BJ247" s="188"/>
      <c r="BK247" s="188"/>
      <c r="BL247" s="188"/>
      <c r="BM247" s="188"/>
      <c r="BN247" s="188"/>
      <c r="BO247" s="188"/>
      <c r="BP247" s="188"/>
      <c r="BQ247" s="188"/>
      <c r="BR247" s="188"/>
      <c r="BS247" s="188"/>
      <c r="BT247" s="188"/>
      <c r="BU247" s="188"/>
      <c r="BV247" s="188"/>
      <c r="BW247" s="188"/>
      <c r="BX247" s="188"/>
      <c r="BY247" s="188"/>
      <c r="BZ247" s="188"/>
      <c r="CA247" s="188"/>
      <c r="CB247" s="188"/>
      <c r="CC247" s="188"/>
      <c r="CD247" s="188"/>
      <c r="CE247" s="188"/>
      <c r="CF247" s="188"/>
      <c r="CG247" s="188"/>
      <c r="CH247" s="188"/>
      <c r="CI247" s="188"/>
      <c r="CJ247" s="188"/>
      <c r="CK247" s="188"/>
      <c r="CL247" s="188"/>
      <c r="CM247" s="188"/>
      <c r="CN247" s="188"/>
      <c r="CO247" s="188"/>
      <c r="CP247" s="188"/>
      <c r="CQ247" s="188"/>
      <c r="CR247" s="188"/>
      <c r="CS247" s="188"/>
      <c r="CT247" s="188"/>
      <c r="CU247" s="188"/>
      <c r="CV247" s="188"/>
      <c r="CW247" s="188"/>
      <c r="CX247" s="188"/>
      <c r="CY247" s="188"/>
      <c r="CZ247" s="188"/>
      <c r="DA247" s="188"/>
      <c r="DB247" s="188"/>
      <c r="DC247" s="188"/>
      <c r="DD247" s="188"/>
      <c r="DE247" s="188"/>
      <c r="DF247" s="188"/>
      <c r="DG247" s="188"/>
      <c r="DH247" s="188"/>
      <c r="DI247" s="188"/>
      <c r="DJ247" s="188"/>
      <c r="DK247" s="188"/>
      <c r="DL247" s="188"/>
      <c r="DM247" s="188"/>
      <c r="DN247" s="188"/>
      <c r="DO247" s="188"/>
      <c r="DP247" s="188"/>
      <c r="DQ247" s="188"/>
      <c r="DR247" s="188"/>
      <c r="DS247" s="188"/>
      <c r="DT247" s="188"/>
      <c r="DU247" s="188"/>
      <c r="DV247" s="188"/>
      <c r="DW247" s="188"/>
      <c r="DX247" s="188"/>
      <c r="DY247" s="188"/>
      <c r="DZ247" s="188"/>
      <c r="EA247" s="188"/>
      <c r="EB247" s="188"/>
      <c r="EC247" s="188"/>
      <c r="ED247" s="188"/>
      <c r="EE247" s="188"/>
      <c r="EF247" s="188"/>
      <c r="EG247" s="188"/>
      <c r="EH247" s="188"/>
      <c r="EI247" s="188"/>
      <c r="EJ247" s="188"/>
      <c r="EK247" s="188"/>
      <c r="EL247" s="188"/>
      <c r="EM247" s="188"/>
      <c r="EN247" s="188"/>
      <c r="EO247" s="188"/>
      <c r="EP247" s="188"/>
      <c r="EQ247" s="188"/>
      <c r="ER247" s="188"/>
      <c r="ES247" s="188"/>
      <c r="ET247" s="188"/>
      <c r="EU247" s="188"/>
      <c r="EV247" s="188"/>
      <c r="EW247" s="188"/>
      <c r="EX247" s="188"/>
      <c r="EY247" s="188"/>
      <c r="EZ247" s="188"/>
      <c r="FA247" s="188"/>
      <c r="FB247" s="188"/>
      <c r="FC247" s="188"/>
      <c r="FD247" s="188"/>
      <c r="FE247" s="188"/>
      <c r="FF247" s="188"/>
      <c r="FG247" s="188"/>
      <c r="FH247" s="188"/>
      <c r="FI247" s="188"/>
      <c r="FJ247" s="188"/>
      <c r="FK247" s="188"/>
      <c r="FL247" s="188"/>
      <c r="FM247" s="188"/>
      <c r="FN247" s="188"/>
      <c r="FO247" s="188"/>
      <c r="FP247" s="188"/>
      <c r="FQ247" s="188"/>
      <c r="FR247" s="188"/>
      <c r="FS247" s="188"/>
      <c r="FT247" s="188"/>
      <c r="FU247" s="188"/>
      <c r="FV247" s="188"/>
      <c r="FW247" s="188"/>
      <c r="FX247" s="188"/>
      <c r="FY247" s="188"/>
      <c r="FZ247" s="188"/>
      <c r="GA247" s="188"/>
      <c r="GB247" s="188"/>
      <c r="GC247" s="188"/>
      <c r="GD247" s="188"/>
      <c r="GE247" s="188"/>
      <c r="GF247" s="188"/>
      <c r="GG247" s="188"/>
      <c r="GH247" s="188"/>
      <c r="GI247" s="188"/>
      <c r="GJ247" s="188"/>
      <c r="GK247" s="188"/>
      <c r="GL247" s="188"/>
      <c r="GM247" s="188"/>
      <c r="GN247" s="188"/>
      <c r="GO247" s="188"/>
      <c r="GP247" s="188"/>
      <c r="GQ247" s="188"/>
      <c r="GR247" s="188"/>
      <c r="GS247" s="188"/>
      <c r="GT247" s="188"/>
      <c r="GU247" s="188"/>
      <c r="GV247" s="188"/>
      <c r="GW247" s="188"/>
      <c r="GX247" s="188"/>
      <c r="GY247" s="188"/>
      <c r="GZ247" s="188"/>
      <c r="HA247" s="188"/>
      <c r="HB247" s="188"/>
      <c r="HC247" s="188"/>
      <c r="HD247" s="188"/>
      <c r="HE247" s="188"/>
      <c r="HF247" s="188"/>
      <c r="HG247" s="188"/>
      <c r="HH247" s="188"/>
      <c r="HI247" s="188"/>
      <c r="HJ247" s="188"/>
      <c r="HK247" s="188"/>
      <c r="HL247" s="188"/>
      <c r="HM247" s="188"/>
      <c r="HN247" s="188"/>
      <c r="HO247" s="188"/>
      <c r="HP247" s="188"/>
      <c r="HQ247" s="188"/>
      <c r="HR247" s="188"/>
      <c r="HS247" s="188"/>
      <c r="HT247" s="188"/>
      <c r="HU247" s="188"/>
      <c r="HV247" s="188"/>
      <c r="HW247" s="188"/>
      <c r="HX247" s="188"/>
      <c r="HY247" s="188"/>
      <c r="HZ247" s="188"/>
      <c r="IA247" s="188"/>
      <c r="IB247" s="188"/>
      <c r="IC247" s="188"/>
      <c r="ID247" s="188"/>
      <c r="IE247" s="188"/>
      <c r="IF247" s="188"/>
      <c r="IG247" s="188"/>
      <c r="IH247" s="188"/>
      <c r="II247" s="188"/>
      <c r="IJ247" s="188"/>
      <c r="IK247" s="188"/>
      <c r="IL247" s="188"/>
      <c r="IM247" s="188"/>
      <c r="IN247" s="188"/>
      <c r="IO247" s="188"/>
      <c r="IP247" s="188"/>
      <c r="IQ247" s="188"/>
      <c r="IR247" s="188"/>
    </row>
    <row r="248" spans="1:252" ht="24">
      <c r="A248" s="138" t="s">
        <v>401</v>
      </c>
      <c r="B248" s="57" t="s">
        <v>177</v>
      </c>
      <c r="C248" s="192">
        <v>60</v>
      </c>
      <c r="D248" s="27">
        <v>54</v>
      </c>
      <c r="E248" s="124">
        <f t="shared" si="8"/>
        <v>90</v>
      </c>
      <c r="F248" s="187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  <c r="AP248" s="188"/>
      <c r="AQ248" s="188"/>
      <c r="AR248" s="188"/>
      <c r="AS248" s="188"/>
      <c r="AT248" s="188"/>
      <c r="AU248" s="188"/>
      <c r="AV248" s="188"/>
      <c r="AW248" s="188"/>
      <c r="AX248" s="188"/>
      <c r="AY248" s="188"/>
      <c r="AZ248" s="188"/>
      <c r="BA248" s="188"/>
      <c r="BB248" s="188"/>
      <c r="BC248" s="188"/>
      <c r="BD248" s="188"/>
      <c r="BE248" s="188"/>
      <c r="BF248" s="188"/>
      <c r="BG248" s="188"/>
      <c r="BH248" s="188"/>
      <c r="BI248" s="188"/>
      <c r="BJ248" s="188"/>
      <c r="BK248" s="188"/>
      <c r="BL248" s="188"/>
      <c r="BM248" s="188"/>
      <c r="BN248" s="188"/>
      <c r="BO248" s="188"/>
      <c r="BP248" s="188"/>
      <c r="BQ248" s="188"/>
      <c r="BR248" s="188"/>
      <c r="BS248" s="188"/>
      <c r="BT248" s="188"/>
      <c r="BU248" s="188"/>
      <c r="BV248" s="188"/>
      <c r="BW248" s="188"/>
      <c r="BX248" s="188"/>
      <c r="BY248" s="188"/>
      <c r="BZ248" s="188"/>
      <c r="CA248" s="188"/>
      <c r="CB248" s="188"/>
      <c r="CC248" s="188"/>
      <c r="CD248" s="188"/>
      <c r="CE248" s="188"/>
      <c r="CF248" s="188"/>
      <c r="CG248" s="188"/>
      <c r="CH248" s="188"/>
      <c r="CI248" s="188"/>
      <c r="CJ248" s="188"/>
      <c r="CK248" s="188"/>
      <c r="CL248" s="188"/>
      <c r="CM248" s="188"/>
      <c r="CN248" s="188"/>
      <c r="CO248" s="188"/>
      <c r="CP248" s="188"/>
      <c r="CQ248" s="188"/>
      <c r="CR248" s="188"/>
      <c r="CS248" s="188"/>
      <c r="CT248" s="188"/>
      <c r="CU248" s="188"/>
      <c r="CV248" s="188"/>
      <c r="CW248" s="188"/>
      <c r="CX248" s="188"/>
      <c r="CY248" s="188"/>
      <c r="CZ248" s="188"/>
      <c r="DA248" s="188"/>
      <c r="DB248" s="188"/>
      <c r="DC248" s="188"/>
      <c r="DD248" s="188"/>
      <c r="DE248" s="188"/>
      <c r="DF248" s="188"/>
      <c r="DG248" s="188"/>
      <c r="DH248" s="188"/>
      <c r="DI248" s="188"/>
      <c r="DJ248" s="188"/>
      <c r="DK248" s="188"/>
      <c r="DL248" s="188"/>
      <c r="DM248" s="188"/>
      <c r="DN248" s="188"/>
      <c r="DO248" s="188"/>
      <c r="DP248" s="188"/>
      <c r="DQ248" s="188"/>
      <c r="DR248" s="188"/>
      <c r="DS248" s="188"/>
      <c r="DT248" s="188"/>
      <c r="DU248" s="188"/>
      <c r="DV248" s="188"/>
      <c r="DW248" s="188"/>
      <c r="DX248" s="188"/>
      <c r="DY248" s="188"/>
      <c r="DZ248" s="188"/>
      <c r="EA248" s="188"/>
      <c r="EB248" s="188"/>
      <c r="EC248" s="188"/>
      <c r="ED248" s="188"/>
      <c r="EE248" s="188"/>
      <c r="EF248" s="188"/>
      <c r="EG248" s="188"/>
      <c r="EH248" s="188"/>
      <c r="EI248" s="188"/>
      <c r="EJ248" s="188"/>
      <c r="EK248" s="188"/>
      <c r="EL248" s="188"/>
      <c r="EM248" s="188"/>
      <c r="EN248" s="188"/>
      <c r="EO248" s="188"/>
      <c r="EP248" s="188"/>
      <c r="EQ248" s="188"/>
      <c r="ER248" s="188"/>
      <c r="ES248" s="188"/>
      <c r="ET248" s="188"/>
      <c r="EU248" s="188"/>
      <c r="EV248" s="188"/>
      <c r="EW248" s="188"/>
      <c r="EX248" s="188"/>
      <c r="EY248" s="188"/>
      <c r="EZ248" s="188"/>
      <c r="FA248" s="188"/>
      <c r="FB248" s="188"/>
      <c r="FC248" s="188"/>
      <c r="FD248" s="188"/>
      <c r="FE248" s="188"/>
      <c r="FF248" s="188"/>
      <c r="FG248" s="188"/>
      <c r="FH248" s="188"/>
      <c r="FI248" s="188"/>
      <c r="FJ248" s="188"/>
      <c r="FK248" s="188"/>
      <c r="FL248" s="188"/>
      <c r="FM248" s="188"/>
      <c r="FN248" s="188"/>
      <c r="FO248" s="188"/>
      <c r="FP248" s="188"/>
      <c r="FQ248" s="188"/>
      <c r="FR248" s="188"/>
      <c r="FS248" s="188"/>
      <c r="FT248" s="188"/>
      <c r="FU248" s="188"/>
      <c r="FV248" s="188"/>
      <c r="FW248" s="188"/>
      <c r="FX248" s="188"/>
      <c r="FY248" s="188"/>
      <c r="FZ248" s="188"/>
      <c r="GA248" s="188"/>
      <c r="GB248" s="188"/>
      <c r="GC248" s="188"/>
      <c r="GD248" s="188"/>
      <c r="GE248" s="188"/>
      <c r="GF248" s="188"/>
      <c r="GG248" s="188"/>
      <c r="GH248" s="188"/>
      <c r="GI248" s="188"/>
      <c r="GJ248" s="188"/>
      <c r="GK248" s="188"/>
      <c r="GL248" s="188"/>
      <c r="GM248" s="188"/>
      <c r="GN248" s="188"/>
      <c r="GO248" s="188"/>
      <c r="GP248" s="188"/>
      <c r="GQ248" s="188"/>
      <c r="GR248" s="188"/>
      <c r="GS248" s="188"/>
      <c r="GT248" s="188"/>
      <c r="GU248" s="188"/>
      <c r="GV248" s="188"/>
      <c r="GW248" s="188"/>
      <c r="GX248" s="188"/>
      <c r="GY248" s="188"/>
      <c r="GZ248" s="188"/>
      <c r="HA248" s="188"/>
      <c r="HB248" s="188"/>
      <c r="HC248" s="188"/>
      <c r="HD248" s="188"/>
      <c r="HE248" s="188"/>
      <c r="HF248" s="188"/>
      <c r="HG248" s="188"/>
      <c r="HH248" s="188"/>
      <c r="HI248" s="188"/>
      <c r="HJ248" s="188"/>
      <c r="HK248" s="188"/>
      <c r="HL248" s="188"/>
      <c r="HM248" s="188"/>
      <c r="HN248" s="188"/>
      <c r="HO248" s="188"/>
      <c r="HP248" s="188"/>
      <c r="HQ248" s="188"/>
      <c r="HR248" s="188"/>
      <c r="HS248" s="188"/>
      <c r="HT248" s="188"/>
      <c r="HU248" s="188"/>
      <c r="HV248" s="188"/>
      <c r="HW248" s="188"/>
      <c r="HX248" s="188"/>
      <c r="HY248" s="188"/>
      <c r="HZ248" s="188"/>
      <c r="IA248" s="188"/>
      <c r="IB248" s="188"/>
      <c r="IC248" s="188"/>
      <c r="ID248" s="188"/>
      <c r="IE248" s="188"/>
      <c r="IF248" s="188"/>
      <c r="IG248" s="188"/>
      <c r="IH248" s="188"/>
      <c r="II248" s="188"/>
      <c r="IJ248" s="188"/>
      <c r="IK248" s="188"/>
      <c r="IL248" s="188"/>
      <c r="IM248" s="188"/>
      <c r="IN248" s="188"/>
      <c r="IO248" s="188"/>
      <c r="IP248" s="188"/>
      <c r="IQ248" s="188"/>
      <c r="IR248" s="188"/>
    </row>
    <row r="249" spans="1:252" ht="24">
      <c r="A249" s="138" t="s">
        <v>402</v>
      </c>
      <c r="B249" s="57" t="s">
        <v>8</v>
      </c>
      <c r="C249" s="192">
        <v>25</v>
      </c>
      <c r="D249" s="27" t="s">
        <v>403</v>
      </c>
      <c r="E249" s="124"/>
      <c r="F249" s="187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  <c r="AP249" s="188"/>
      <c r="AQ249" s="188"/>
      <c r="AR249" s="188"/>
      <c r="AS249" s="188"/>
      <c r="AT249" s="188"/>
      <c r="AU249" s="188"/>
      <c r="AV249" s="188"/>
      <c r="AW249" s="188"/>
      <c r="AX249" s="188"/>
      <c r="AY249" s="188"/>
      <c r="AZ249" s="188"/>
      <c r="BA249" s="188"/>
      <c r="BB249" s="188"/>
      <c r="BC249" s="188"/>
      <c r="BD249" s="188"/>
      <c r="BE249" s="188"/>
      <c r="BF249" s="188"/>
      <c r="BG249" s="188"/>
      <c r="BH249" s="188"/>
      <c r="BI249" s="188"/>
      <c r="BJ249" s="188"/>
      <c r="BK249" s="188"/>
      <c r="BL249" s="188"/>
      <c r="BM249" s="188"/>
      <c r="BN249" s="188"/>
      <c r="BO249" s="188"/>
      <c r="BP249" s="188"/>
      <c r="BQ249" s="188"/>
      <c r="BR249" s="188"/>
      <c r="BS249" s="188"/>
      <c r="BT249" s="188"/>
      <c r="BU249" s="188"/>
      <c r="BV249" s="188"/>
      <c r="BW249" s="188"/>
      <c r="BX249" s="188"/>
      <c r="BY249" s="188"/>
      <c r="BZ249" s="188"/>
      <c r="CA249" s="188"/>
      <c r="CB249" s="188"/>
      <c r="CC249" s="188"/>
      <c r="CD249" s="188"/>
      <c r="CE249" s="188"/>
      <c r="CF249" s="188"/>
      <c r="CG249" s="188"/>
      <c r="CH249" s="188"/>
      <c r="CI249" s="188"/>
      <c r="CJ249" s="188"/>
      <c r="CK249" s="188"/>
      <c r="CL249" s="188"/>
      <c r="CM249" s="188"/>
      <c r="CN249" s="188"/>
      <c r="CO249" s="188"/>
      <c r="CP249" s="188"/>
      <c r="CQ249" s="188"/>
      <c r="CR249" s="188"/>
      <c r="CS249" s="188"/>
      <c r="CT249" s="188"/>
      <c r="CU249" s="188"/>
      <c r="CV249" s="188"/>
      <c r="CW249" s="188"/>
      <c r="CX249" s="188"/>
      <c r="CY249" s="188"/>
      <c r="CZ249" s="188"/>
      <c r="DA249" s="188"/>
      <c r="DB249" s="188"/>
      <c r="DC249" s="188"/>
      <c r="DD249" s="188"/>
      <c r="DE249" s="188"/>
      <c r="DF249" s="188"/>
      <c r="DG249" s="188"/>
      <c r="DH249" s="188"/>
      <c r="DI249" s="188"/>
      <c r="DJ249" s="188"/>
      <c r="DK249" s="188"/>
      <c r="DL249" s="188"/>
      <c r="DM249" s="188"/>
      <c r="DN249" s="188"/>
      <c r="DO249" s="188"/>
      <c r="DP249" s="188"/>
      <c r="DQ249" s="188"/>
      <c r="DR249" s="188"/>
      <c r="DS249" s="188"/>
      <c r="DT249" s="188"/>
      <c r="DU249" s="188"/>
      <c r="DV249" s="188"/>
      <c r="DW249" s="188"/>
      <c r="DX249" s="188"/>
      <c r="DY249" s="188"/>
      <c r="DZ249" s="188"/>
      <c r="EA249" s="188"/>
      <c r="EB249" s="188"/>
      <c r="EC249" s="188"/>
      <c r="ED249" s="188"/>
      <c r="EE249" s="188"/>
      <c r="EF249" s="188"/>
      <c r="EG249" s="188"/>
      <c r="EH249" s="188"/>
      <c r="EI249" s="188"/>
      <c r="EJ249" s="188"/>
      <c r="EK249" s="188"/>
      <c r="EL249" s="188"/>
      <c r="EM249" s="188"/>
      <c r="EN249" s="188"/>
      <c r="EO249" s="188"/>
      <c r="EP249" s="188"/>
      <c r="EQ249" s="188"/>
      <c r="ER249" s="188"/>
      <c r="ES249" s="188"/>
      <c r="ET249" s="188"/>
      <c r="EU249" s="188"/>
      <c r="EV249" s="188"/>
      <c r="EW249" s="188"/>
      <c r="EX249" s="188"/>
      <c r="EY249" s="188"/>
      <c r="EZ249" s="188"/>
      <c r="FA249" s="188"/>
      <c r="FB249" s="188"/>
      <c r="FC249" s="188"/>
      <c r="FD249" s="188"/>
      <c r="FE249" s="188"/>
      <c r="FF249" s="188"/>
      <c r="FG249" s="188"/>
      <c r="FH249" s="188"/>
      <c r="FI249" s="188"/>
      <c r="FJ249" s="188"/>
      <c r="FK249" s="188"/>
      <c r="FL249" s="188"/>
      <c r="FM249" s="188"/>
      <c r="FN249" s="188"/>
      <c r="FO249" s="188"/>
      <c r="FP249" s="188"/>
      <c r="FQ249" s="188"/>
      <c r="FR249" s="188"/>
      <c r="FS249" s="188"/>
      <c r="FT249" s="188"/>
      <c r="FU249" s="188"/>
      <c r="FV249" s="188"/>
      <c r="FW249" s="188"/>
      <c r="FX249" s="188"/>
      <c r="FY249" s="188"/>
      <c r="FZ249" s="188"/>
      <c r="GA249" s="188"/>
      <c r="GB249" s="188"/>
      <c r="GC249" s="188"/>
      <c r="GD249" s="188"/>
      <c r="GE249" s="188"/>
      <c r="GF249" s="188"/>
      <c r="GG249" s="188"/>
      <c r="GH249" s="188"/>
      <c r="GI249" s="188"/>
      <c r="GJ249" s="188"/>
      <c r="GK249" s="188"/>
      <c r="GL249" s="188"/>
      <c r="GM249" s="188"/>
      <c r="GN249" s="188"/>
      <c r="GO249" s="188"/>
      <c r="GP249" s="188"/>
      <c r="GQ249" s="188"/>
      <c r="GR249" s="188"/>
      <c r="GS249" s="188"/>
      <c r="GT249" s="188"/>
      <c r="GU249" s="188"/>
      <c r="GV249" s="188"/>
      <c r="GW249" s="188"/>
      <c r="GX249" s="188"/>
      <c r="GY249" s="188"/>
      <c r="GZ249" s="188"/>
      <c r="HA249" s="188"/>
      <c r="HB249" s="188"/>
      <c r="HC249" s="188"/>
      <c r="HD249" s="188"/>
      <c r="HE249" s="188"/>
      <c r="HF249" s="188"/>
      <c r="HG249" s="188"/>
      <c r="HH249" s="188"/>
      <c r="HI249" s="188"/>
      <c r="HJ249" s="188"/>
      <c r="HK249" s="188"/>
      <c r="HL249" s="188"/>
      <c r="HM249" s="188"/>
      <c r="HN249" s="188"/>
      <c r="HO249" s="188"/>
      <c r="HP249" s="188"/>
      <c r="HQ249" s="188"/>
      <c r="HR249" s="188"/>
      <c r="HS249" s="188"/>
      <c r="HT249" s="188"/>
      <c r="HU249" s="188"/>
      <c r="HV249" s="188"/>
      <c r="HW249" s="188"/>
      <c r="HX249" s="188"/>
      <c r="HY249" s="188"/>
      <c r="HZ249" s="188"/>
      <c r="IA249" s="188"/>
      <c r="IB249" s="188"/>
      <c r="IC249" s="188"/>
      <c r="ID249" s="188"/>
      <c r="IE249" s="188"/>
      <c r="IF249" s="188"/>
      <c r="IG249" s="188"/>
      <c r="IH249" s="188"/>
      <c r="II249" s="188"/>
      <c r="IJ249" s="188"/>
      <c r="IK249" s="188"/>
      <c r="IL249" s="188"/>
      <c r="IM249" s="188"/>
      <c r="IN249" s="188"/>
      <c r="IO249" s="188"/>
      <c r="IP249" s="188"/>
      <c r="IQ249" s="188"/>
      <c r="IR249" s="188"/>
    </row>
    <row r="250" spans="1:252" ht="24">
      <c r="A250" s="138" t="s">
        <v>404</v>
      </c>
      <c r="B250" s="57" t="s">
        <v>177</v>
      </c>
      <c r="C250" s="192">
        <v>5</v>
      </c>
      <c r="D250" s="27">
        <v>14</v>
      </c>
      <c r="E250" s="124">
        <f t="shared" si="8"/>
        <v>280</v>
      </c>
      <c r="F250" s="187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  <c r="AP250" s="188"/>
      <c r="AQ250" s="188"/>
      <c r="AR250" s="188"/>
      <c r="AS250" s="188"/>
      <c r="AT250" s="188"/>
      <c r="AU250" s="188"/>
      <c r="AV250" s="188"/>
      <c r="AW250" s="188"/>
      <c r="AX250" s="188"/>
      <c r="AY250" s="188"/>
      <c r="AZ250" s="188"/>
      <c r="BA250" s="188"/>
      <c r="BB250" s="188"/>
      <c r="BC250" s="188"/>
      <c r="BD250" s="188"/>
      <c r="BE250" s="188"/>
      <c r="BF250" s="188"/>
      <c r="BG250" s="188"/>
      <c r="BH250" s="188"/>
      <c r="BI250" s="188"/>
      <c r="BJ250" s="188"/>
      <c r="BK250" s="188"/>
      <c r="BL250" s="188"/>
      <c r="BM250" s="188"/>
      <c r="BN250" s="188"/>
      <c r="BO250" s="188"/>
      <c r="BP250" s="188"/>
      <c r="BQ250" s="188"/>
      <c r="BR250" s="188"/>
      <c r="BS250" s="188"/>
      <c r="BT250" s="188"/>
      <c r="BU250" s="188"/>
      <c r="BV250" s="188"/>
      <c r="BW250" s="188"/>
      <c r="BX250" s="188"/>
      <c r="BY250" s="188"/>
      <c r="BZ250" s="188"/>
      <c r="CA250" s="188"/>
      <c r="CB250" s="188"/>
      <c r="CC250" s="188"/>
      <c r="CD250" s="188"/>
      <c r="CE250" s="188"/>
      <c r="CF250" s="188"/>
      <c r="CG250" s="188"/>
      <c r="CH250" s="188"/>
      <c r="CI250" s="188"/>
      <c r="CJ250" s="188"/>
      <c r="CK250" s="188"/>
      <c r="CL250" s="188"/>
      <c r="CM250" s="188"/>
      <c r="CN250" s="188"/>
      <c r="CO250" s="188"/>
      <c r="CP250" s="188"/>
      <c r="CQ250" s="188"/>
      <c r="CR250" s="188"/>
      <c r="CS250" s="188"/>
      <c r="CT250" s="188"/>
      <c r="CU250" s="188"/>
      <c r="CV250" s="188"/>
      <c r="CW250" s="188"/>
      <c r="CX250" s="188"/>
      <c r="CY250" s="188"/>
      <c r="CZ250" s="188"/>
      <c r="DA250" s="188"/>
      <c r="DB250" s="188"/>
      <c r="DC250" s="188"/>
      <c r="DD250" s="188"/>
      <c r="DE250" s="188"/>
      <c r="DF250" s="188"/>
      <c r="DG250" s="188"/>
      <c r="DH250" s="188"/>
      <c r="DI250" s="188"/>
      <c r="DJ250" s="188"/>
      <c r="DK250" s="188"/>
      <c r="DL250" s="188"/>
      <c r="DM250" s="188"/>
      <c r="DN250" s="188"/>
      <c r="DO250" s="188"/>
      <c r="DP250" s="188"/>
      <c r="DQ250" s="188"/>
      <c r="DR250" s="188"/>
      <c r="DS250" s="188"/>
      <c r="DT250" s="188"/>
      <c r="DU250" s="188"/>
      <c r="DV250" s="188"/>
      <c r="DW250" s="188"/>
      <c r="DX250" s="188"/>
      <c r="DY250" s="188"/>
      <c r="DZ250" s="188"/>
      <c r="EA250" s="188"/>
      <c r="EB250" s="188"/>
      <c r="EC250" s="188"/>
      <c r="ED250" s="188"/>
      <c r="EE250" s="188"/>
      <c r="EF250" s="188"/>
      <c r="EG250" s="188"/>
      <c r="EH250" s="188"/>
      <c r="EI250" s="188"/>
      <c r="EJ250" s="188"/>
      <c r="EK250" s="188"/>
      <c r="EL250" s="188"/>
      <c r="EM250" s="188"/>
      <c r="EN250" s="188"/>
      <c r="EO250" s="188"/>
      <c r="EP250" s="188"/>
      <c r="EQ250" s="188"/>
      <c r="ER250" s="188"/>
      <c r="ES250" s="188"/>
      <c r="ET250" s="188"/>
      <c r="EU250" s="188"/>
      <c r="EV250" s="188"/>
      <c r="EW250" s="188"/>
      <c r="EX250" s="188"/>
      <c r="EY250" s="188"/>
      <c r="EZ250" s="188"/>
      <c r="FA250" s="188"/>
      <c r="FB250" s="188"/>
      <c r="FC250" s="188"/>
      <c r="FD250" s="188"/>
      <c r="FE250" s="188"/>
      <c r="FF250" s="188"/>
      <c r="FG250" s="188"/>
      <c r="FH250" s="188"/>
      <c r="FI250" s="188"/>
      <c r="FJ250" s="188"/>
      <c r="FK250" s="188"/>
      <c r="FL250" s="188"/>
      <c r="FM250" s="188"/>
      <c r="FN250" s="188"/>
      <c r="FO250" s="188"/>
      <c r="FP250" s="188"/>
      <c r="FQ250" s="188"/>
      <c r="FR250" s="188"/>
      <c r="FS250" s="188"/>
      <c r="FT250" s="188"/>
      <c r="FU250" s="188"/>
      <c r="FV250" s="188"/>
      <c r="FW250" s="188"/>
      <c r="FX250" s="188"/>
      <c r="FY250" s="188"/>
      <c r="FZ250" s="188"/>
      <c r="GA250" s="188"/>
      <c r="GB250" s="188"/>
      <c r="GC250" s="188"/>
      <c r="GD250" s="188"/>
      <c r="GE250" s="188"/>
      <c r="GF250" s="188"/>
      <c r="GG250" s="188"/>
      <c r="GH250" s="188"/>
      <c r="GI250" s="188"/>
      <c r="GJ250" s="188"/>
      <c r="GK250" s="188"/>
      <c r="GL250" s="188"/>
      <c r="GM250" s="188"/>
      <c r="GN250" s="188"/>
      <c r="GO250" s="188"/>
      <c r="GP250" s="188"/>
      <c r="GQ250" s="188"/>
      <c r="GR250" s="188"/>
      <c r="GS250" s="188"/>
      <c r="GT250" s="188"/>
      <c r="GU250" s="188"/>
      <c r="GV250" s="188"/>
      <c r="GW250" s="188"/>
      <c r="GX250" s="188"/>
      <c r="GY250" s="188"/>
      <c r="GZ250" s="188"/>
      <c r="HA250" s="188"/>
      <c r="HB250" s="188"/>
      <c r="HC250" s="188"/>
      <c r="HD250" s="188"/>
      <c r="HE250" s="188"/>
      <c r="HF250" s="188"/>
      <c r="HG250" s="188"/>
      <c r="HH250" s="188"/>
      <c r="HI250" s="188"/>
      <c r="HJ250" s="188"/>
      <c r="HK250" s="188"/>
      <c r="HL250" s="188"/>
      <c r="HM250" s="188"/>
      <c r="HN250" s="188"/>
      <c r="HO250" s="188"/>
      <c r="HP250" s="188"/>
      <c r="HQ250" s="188"/>
      <c r="HR250" s="188"/>
      <c r="HS250" s="188"/>
      <c r="HT250" s="188"/>
      <c r="HU250" s="188"/>
      <c r="HV250" s="188"/>
      <c r="HW250" s="188"/>
      <c r="HX250" s="188"/>
      <c r="HY250" s="188"/>
      <c r="HZ250" s="188"/>
      <c r="IA250" s="188"/>
      <c r="IB250" s="188"/>
      <c r="IC250" s="188"/>
      <c r="ID250" s="188"/>
      <c r="IE250" s="188"/>
      <c r="IF250" s="188"/>
      <c r="IG250" s="188"/>
      <c r="IH250" s="188"/>
      <c r="II250" s="188"/>
      <c r="IJ250" s="188"/>
      <c r="IK250" s="188"/>
      <c r="IL250" s="188"/>
      <c r="IM250" s="188"/>
      <c r="IN250" s="188"/>
      <c r="IO250" s="188"/>
      <c r="IP250" s="188"/>
      <c r="IQ250" s="188"/>
      <c r="IR250" s="188"/>
    </row>
    <row r="251" spans="1:252" ht="24">
      <c r="A251" s="138" t="s">
        <v>405</v>
      </c>
      <c r="B251" s="57" t="s">
        <v>343</v>
      </c>
      <c r="C251" s="192">
        <v>50</v>
      </c>
      <c r="D251" s="27">
        <v>46</v>
      </c>
      <c r="E251" s="124">
        <f t="shared" si="8"/>
        <v>92</v>
      </c>
      <c r="F251" s="187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  <c r="AP251" s="188"/>
      <c r="AQ251" s="188"/>
      <c r="AR251" s="188"/>
      <c r="AS251" s="188"/>
      <c r="AT251" s="188"/>
      <c r="AU251" s="188"/>
      <c r="AV251" s="188"/>
      <c r="AW251" s="188"/>
      <c r="AX251" s="188"/>
      <c r="AY251" s="188"/>
      <c r="AZ251" s="188"/>
      <c r="BA251" s="188"/>
      <c r="BB251" s="188"/>
      <c r="BC251" s="188"/>
      <c r="BD251" s="188"/>
      <c r="BE251" s="188"/>
      <c r="BF251" s="188"/>
      <c r="BG251" s="188"/>
      <c r="BH251" s="188"/>
      <c r="BI251" s="188"/>
      <c r="BJ251" s="188"/>
      <c r="BK251" s="188"/>
      <c r="BL251" s="188"/>
      <c r="BM251" s="188"/>
      <c r="BN251" s="188"/>
      <c r="BO251" s="188"/>
      <c r="BP251" s="188"/>
      <c r="BQ251" s="188"/>
      <c r="BR251" s="188"/>
      <c r="BS251" s="188"/>
      <c r="BT251" s="188"/>
      <c r="BU251" s="188"/>
      <c r="BV251" s="188"/>
      <c r="BW251" s="188"/>
      <c r="BX251" s="188"/>
      <c r="BY251" s="188"/>
      <c r="BZ251" s="188"/>
      <c r="CA251" s="188"/>
      <c r="CB251" s="188"/>
      <c r="CC251" s="188"/>
      <c r="CD251" s="188"/>
      <c r="CE251" s="188"/>
      <c r="CF251" s="188"/>
      <c r="CG251" s="188"/>
      <c r="CH251" s="188"/>
      <c r="CI251" s="188"/>
      <c r="CJ251" s="188"/>
      <c r="CK251" s="188"/>
      <c r="CL251" s="188"/>
      <c r="CM251" s="188"/>
      <c r="CN251" s="188"/>
      <c r="CO251" s="188"/>
      <c r="CP251" s="188"/>
      <c r="CQ251" s="188"/>
      <c r="CR251" s="188"/>
      <c r="CS251" s="188"/>
      <c r="CT251" s="188"/>
      <c r="CU251" s="188"/>
      <c r="CV251" s="188"/>
      <c r="CW251" s="188"/>
      <c r="CX251" s="188"/>
      <c r="CY251" s="188"/>
      <c r="CZ251" s="188"/>
      <c r="DA251" s="188"/>
      <c r="DB251" s="188"/>
      <c r="DC251" s="188"/>
      <c r="DD251" s="188"/>
      <c r="DE251" s="188"/>
      <c r="DF251" s="188"/>
      <c r="DG251" s="188"/>
      <c r="DH251" s="188"/>
      <c r="DI251" s="188"/>
      <c r="DJ251" s="188"/>
      <c r="DK251" s="188"/>
      <c r="DL251" s="188"/>
      <c r="DM251" s="188"/>
      <c r="DN251" s="188"/>
      <c r="DO251" s="188"/>
      <c r="DP251" s="188"/>
      <c r="DQ251" s="188"/>
      <c r="DR251" s="188"/>
      <c r="DS251" s="188"/>
      <c r="DT251" s="188"/>
      <c r="DU251" s="188"/>
      <c r="DV251" s="188"/>
      <c r="DW251" s="188"/>
      <c r="DX251" s="188"/>
      <c r="DY251" s="188"/>
      <c r="DZ251" s="188"/>
      <c r="EA251" s="188"/>
      <c r="EB251" s="188"/>
      <c r="EC251" s="188"/>
      <c r="ED251" s="188"/>
      <c r="EE251" s="188"/>
      <c r="EF251" s="188"/>
      <c r="EG251" s="188"/>
      <c r="EH251" s="188"/>
      <c r="EI251" s="188"/>
      <c r="EJ251" s="188"/>
      <c r="EK251" s="188"/>
      <c r="EL251" s="188"/>
      <c r="EM251" s="188"/>
      <c r="EN251" s="188"/>
      <c r="EO251" s="188"/>
      <c r="EP251" s="188"/>
      <c r="EQ251" s="188"/>
      <c r="ER251" s="188"/>
      <c r="ES251" s="188"/>
      <c r="ET251" s="188"/>
      <c r="EU251" s="188"/>
      <c r="EV251" s="188"/>
      <c r="EW251" s="188"/>
      <c r="EX251" s="188"/>
      <c r="EY251" s="188"/>
      <c r="EZ251" s="188"/>
      <c r="FA251" s="188"/>
      <c r="FB251" s="188"/>
      <c r="FC251" s="188"/>
      <c r="FD251" s="188"/>
      <c r="FE251" s="188"/>
      <c r="FF251" s="188"/>
      <c r="FG251" s="188"/>
      <c r="FH251" s="188"/>
      <c r="FI251" s="188"/>
      <c r="FJ251" s="188"/>
      <c r="FK251" s="188"/>
      <c r="FL251" s="188"/>
      <c r="FM251" s="188"/>
      <c r="FN251" s="188"/>
      <c r="FO251" s="188"/>
      <c r="FP251" s="188"/>
      <c r="FQ251" s="188"/>
      <c r="FR251" s="188"/>
      <c r="FS251" s="188"/>
      <c r="FT251" s="188"/>
      <c r="FU251" s="188"/>
      <c r="FV251" s="188"/>
      <c r="FW251" s="188"/>
      <c r="FX251" s="188"/>
      <c r="FY251" s="188"/>
      <c r="FZ251" s="188"/>
      <c r="GA251" s="188"/>
      <c r="GB251" s="188"/>
      <c r="GC251" s="188"/>
      <c r="GD251" s="188"/>
      <c r="GE251" s="188"/>
      <c r="GF251" s="188"/>
      <c r="GG251" s="188"/>
      <c r="GH251" s="188"/>
      <c r="GI251" s="188"/>
      <c r="GJ251" s="188"/>
      <c r="GK251" s="188"/>
      <c r="GL251" s="188"/>
      <c r="GM251" s="188"/>
      <c r="GN251" s="188"/>
      <c r="GO251" s="188"/>
      <c r="GP251" s="188"/>
      <c r="GQ251" s="188"/>
      <c r="GR251" s="188"/>
      <c r="GS251" s="188"/>
      <c r="GT251" s="188"/>
      <c r="GU251" s="188"/>
      <c r="GV251" s="188"/>
      <c r="GW251" s="188"/>
      <c r="GX251" s="188"/>
      <c r="GY251" s="188"/>
      <c r="GZ251" s="188"/>
      <c r="HA251" s="188"/>
      <c r="HB251" s="188"/>
      <c r="HC251" s="188"/>
      <c r="HD251" s="188"/>
      <c r="HE251" s="188"/>
      <c r="HF251" s="188"/>
      <c r="HG251" s="188"/>
      <c r="HH251" s="188"/>
      <c r="HI251" s="188"/>
      <c r="HJ251" s="188"/>
      <c r="HK251" s="188"/>
      <c r="HL251" s="188"/>
      <c r="HM251" s="188"/>
      <c r="HN251" s="188"/>
      <c r="HO251" s="188"/>
      <c r="HP251" s="188"/>
      <c r="HQ251" s="188"/>
      <c r="HR251" s="188"/>
      <c r="HS251" s="188"/>
      <c r="HT251" s="188"/>
      <c r="HU251" s="188"/>
      <c r="HV251" s="188"/>
      <c r="HW251" s="188"/>
      <c r="HX251" s="188"/>
      <c r="HY251" s="188"/>
      <c r="HZ251" s="188"/>
      <c r="IA251" s="188"/>
      <c r="IB251" s="188"/>
      <c r="IC251" s="188"/>
      <c r="ID251" s="188"/>
      <c r="IE251" s="188"/>
      <c r="IF251" s="188"/>
      <c r="IG251" s="188"/>
      <c r="IH251" s="188"/>
      <c r="II251" s="188"/>
      <c r="IJ251" s="188"/>
      <c r="IK251" s="188"/>
      <c r="IL251" s="188"/>
      <c r="IM251" s="188"/>
      <c r="IN251" s="188"/>
      <c r="IO251" s="188"/>
      <c r="IP251" s="188"/>
      <c r="IQ251" s="188"/>
      <c r="IR251" s="188"/>
    </row>
    <row r="252" spans="1:252" ht="24">
      <c r="A252" s="138" t="s">
        <v>406</v>
      </c>
      <c r="B252" s="57" t="s">
        <v>343</v>
      </c>
      <c r="C252" s="192">
        <v>30</v>
      </c>
      <c r="D252" s="27">
        <v>22</v>
      </c>
      <c r="E252" s="124">
        <f t="shared" si="8"/>
        <v>73.333333333333329</v>
      </c>
      <c r="F252" s="187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  <c r="AP252" s="188"/>
      <c r="AQ252" s="188"/>
      <c r="AR252" s="188"/>
      <c r="AS252" s="188"/>
      <c r="AT252" s="188"/>
      <c r="AU252" s="188"/>
      <c r="AV252" s="188"/>
      <c r="AW252" s="188"/>
      <c r="AX252" s="188"/>
      <c r="AY252" s="188"/>
      <c r="AZ252" s="188"/>
      <c r="BA252" s="188"/>
      <c r="BB252" s="188"/>
      <c r="BC252" s="188"/>
      <c r="BD252" s="188"/>
      <c r="BE252" s="188"/>
      <c r="BF252" s="188"/>
      <c r="BG252" s="188"/>
      <c r="BH252" s="188"/>
      <c r="BI252" s="188"/>
      <c r="BJ252" s="188"/>
      <c r="BK252" s="188"/>
      <c r="BL252" s="188"/>
      <c r="BM252" s="188"/>
      <c r="BN252" s="188"/>
      <c r="BO252" s="188"/>
      <c r="BP252" s="188"/>
      <c r="BQ252" s="188"/>
      <c r="BR252" s="188"/>
      <c r="BS252" s="188"/>
      <c r="BT252" s="188"/>
      <c r="BU252" s="188"/>
      <c r="BV252" s="188"/>
      <c r="BW252" s="188"/>
      <c r="BX252" s="188"/>
      <c r="BY252" s="188"/>
      <c r="BZ252" s="188"/>
      <c r="CA252" s="188"/>
      <c r="CB252" s="188"/>
      <c r="CC252" s="188"/>
      <c r="CD252" s="188"/>
      <c r="CE252" s="188"/>
      <c r="CF252" s="188"/>
      <c r="CG252" s="188"/>
      <c r="CH252" s="188"/>
      <c r="CI252" s="188"/>
      <c r="CJ252" s="188"/>
      <c r="CK252" s="188"/>
      <c r="CL252" s="188"/>
      <c r="CM252" s="188"/>
      <c r="CN252" s="188"/>
      <c r="CO252" s="188"/>
      <c r="CP252" s="188"/>
      <c r="CQ252" s="188"/>
      <c r="CR252" s="188"/>
      <c r="CS252" s="188"/>
      <c r="CT252" s="188"/>
      <c r="CU252" s="188"/>
      <c r="CV252" s="188"/>
      <c r="CW252" s="188"/>
      <c r="CX252" s="188"/>
      <c r="CY252" s="188"/>
      <c r="CZ252" s="188"/>
      <c r="DA252" s="188"/>
      <c r="DB252" s="188"/>
      <c r="DC252" s="188"/>
      <c r="DD252" s="188"/>
      <c r="DE252" s="188"/>
      <c r="DF252" s="188"/>
      <c r="DG252" s="188"/>
      <c r="DH252" s="188"/>
      <c r="DI252" s="188"/>
      <c r="DJ252" s="188"/>
      <c r="DK252" s="188"/>
      <c r="DL252" s="188"/>
      <c r="DM252" s="188"/>
      <c r="DN252" s="188"/>
      <c r="DO252" s="188"/>
      <c r="DP252" s="188"/>
      <c r="DQ252" s="188"/>
      <c r="DR252" s="188"/>
      <c r="DS252" s="188"/>
      <c r="DT252" s="188"/>
      <c r="DU252" s="188"/>
      <c r="DV252" s="188"/>
      <c r="DW252" s="188"/>
      <c r="DX252" s="188"/>
      <c r="DY252" s="188"/>
      <c r="DZ252" s="188"/>
      <c r="EA252" s="188"/>
      <c r="EB252" s="188"/>
      <c r="EC252" s="188"/>
      <c r="ED252" s="188"/>
      <c r="EE252" s="188"/>
      <c r="EF252" s="188"/>
      <c r="EG252" s="188"/>
      <c r="EH252" s="188"/>
      <c r="EI252" s="188"/>
      <c r="EJ252" s="188"/>
      <c r="EK252" s="188"/>
      <c r="EL252" s="188"/>
      <c r="EM252" s="188"/>
      <c r="EN252" s="188"/>
      <c r="EO252" s="188"/>
      <c r="EP252" s="188"/>
      <c r="EQ252" s="188"/>
      <c r="ER252" s="188"/>
      <c r="ES252" s="188"/>
      <c r="ET252" s="188"/>
      <c r="EU252" s="188"/>
      <c r="EV252" s="188"/>
      <c r="EW252" s="188"/>
      <c r="EX252" s="188"/>
      <c r="EY252" s="188"/>
      <c r="EZ252" s="188"/>
      <c r="FA252" s="188"/>
      <c r="FB252" s="188"/>
      <c r="FC252" s="188"/>
      <c r="FD252" s="188"/>
      <c r="FE252" s="188"/>
      <c r="FF252" s="188"/>
      <c r="FG252" s="188"/>
      <c r="FH252" s="188"/>
      <c r="FI252" s="188"/>
      <c r="FJ252" s="188"/>
      <c r="FK252" s="188"/>
      <c r="FL252" s="188"/>
      <c r="FM252" s="188"/>
      <c r="FN252" s="188"/>
      <c r="FO252" s="188"/>
      <c r="FP252" s="188"/>
      <c r="FQ252" s="188"/>
      <c r="FR252" s="188"/>
      <c r="FS252" s="188"/>
      <c r="FT252" s="188"/>
      <c r="FU252" s="188"/>
      <c r="FV252" s="188"/>
      <c r="FW252" s="188"/>
      <c r="FX252" s="188"/>
      <c r="FY252" s="188"/>
      <c r="FZ252" s="188"/>
      <c r="GA252" s="188"/>
      <c r="GB252" s="188"/>
      <c r="GC252" s="188"/>
      <c r="GD252" s="188"/>
      <c r="GE252" s="188"/>
      <c r="GF252" s="188"/>
      <c r="GG252" s="188"/>
      <c r="GH252" s="188"/>
      <c r="GI252" s="188"/>
      <c r="GJ252" s="188"/>
      <c r="GK252" s="188"/>
      <c r="GL252" s="188"/>
      <c r="GM252" s="188"/>
      <c r="GN252" s="188"/>
      <c r="GO252" s="188"/>
      <c r="GP252" s="188"/>
      <c r="GQ252" s="188"/>
      <c r="GR252" s="188"/>
      <c r="GS252" s="188"/>
      <c r="GT252" s="188"/>
      <c r="GU252" s="188"/>
      <c r="GV252" s="188"/>
      <c r="GW252" s="188"/>
      <c r="GX252" s="188"/>
      <c r="GY252" s="188"/>
      <c r="GZ252" s="188"/>
      <c r="HA252" s="188"/>
      <c r="HB252" s="188"/>
      <c r="HC252" s="188"/>
      <c r="HD252" s="188"/>
      <c r="HE252" s="188"/>
      <c r="HF252" s="188"/>
      <c r="HG252" s="188"/>
      <c r="HH252" s="188"/>
      <c r="HI252" s="188"/>
      <c r="HJ252" s="188"/>
      <c r="HK252" s="188"/>
      <c r="HL252" s="188"/>
      <c r="HM252" s="188"/>
      <c r="HN252" s="188"/>
      <c r="HO252" s="188"/>
      <c r="HP252" s="188"/>
      <c r="HQ252" s="188"/>
      <c r="HR252" s="188"/>
      <c r="HS252" s="188"/>
      <c r="HT252" s="188"/>
      <c r="HU252" s="188"/>
      <c r="HV252" s="188"/>
      <c r="HW252" s="188"/>
      <c r="HX252" s="188"/>
      <c r="HY252" s="188"/>
      <c r="HZ252" s="188"/>
      <c r="IA252" s="188"/>
      <c r="IB252" s="188"/>
      <c r="IC252" s="188"/>
      <c r="ID252" s="188"/>
      <c r="IE252" s="188"/>
      <c r="IF252" s="188"/>
      <c r="IG252" s="188"/>
      <c r="IH252" s="188"/>
      <c r="II252" s="188"/>
      <c r="IJ252" s="188"/>
      <c r="IK252" s="188"/>
      <c r="IL252" s="188"/>
      <c r="IM252" s="188"/>
      <c r="IN252" s="188"/>
      <c r="IO252" s="188"/>
      <c r="IP252" s="188"/>
      <c r="IQ252" s="188"/>
      <c r="IR252" s="188"/>
    </row>
    <row r="253" spans="1:252">
      <c r="A253" s="715" t="s">
        <v>1116</v>
      </c>
      <c r="B253" s="715"/>
      <c r="C253" s="715"/>
      <c r="D253" s="715"/>
      <c r="E253" s="715"/>
      <c r="F253" s="142">
        <f>(E255+E256+E257+E258+E259)/5</f>
        <v>95.222222222222229</v>
      </c>
    </row>
    <row r="254" spans="1:252" ht="14.25" customHeight="1">
      <c r="A254" s="687" t="s">
        <v>407</v>
      </c>
      <c r="B254" s="688"/>
      <c r="C254" s="688"/>
      <c r="D254" s="688"/>
      <c r="E254" s="716"/>
      <c r="F254" s="127"/>
    </row>
    <row r="255" spans="1:252" ht="24">
      <c r="A255" s="193" t="s">
        <v>408</v>
      </c>
      <c r="B255" s="177" t="s">
        <v>288</v>
      </c>
      <c r="C255" s="161">
        <v>4500</v>
      </c>
      <c r="D255" s="277">
        <v>3800</v>
      </c>
      <c r="E255" s="124">
        <f>SUM(D255/C255*100)</f>
        <v>84.444444444444443</v>
      </c>
      <c r="F255" s="127"/>
    </row>
    <row r="256" spans="1:252" ht="36">
      <c r="A256" s="194" t="s">
        <v>409</v>
      </c>
      <c r="B256" s="170" t="s">
        <v>410</v>
      </c>
      <c r="C256" s="161">
        <v>30</v>
      </c>
      <c r="D256" s="277">
        <v>15</v>
      </c>
      <c r="E256" s="124">
        <f>SUM(D256/C256*100)</f>
        <v>50</v>
      </c>
      <c r="F256" s="127"/>
    </row>
    <row r="257" spans="1:252" ht="24">
      <c r="A257" s="194" t="s">
        <v>411</v>
      </c>
      <c r="B257" s="170" t="s">
        <v>288</v>
      </c>
      <c r="C257" s="161">
        <v>480</v>
      </c>
      <c r="D257" s="277">
        <v>500</v>
      </c>
      <c r="E257" s="124">
        <f>SUM(D257/C257*100)</f>
        <v>104.16666666666667</v>
      </c>
      <c r="F257" s="127"/>
    </row>
    <row r="258" spans="1:252" ht="12.75">
      <c r="A258" s="194" t="s">
        <v>412</v>
      </c>
      <c r="B258" s="170" t="s">
        <v>413</v>
      </c>
      <c r="C258" s="161">
        <v>40</v>
      </c>
      <c r="D258" s="277">
        <v>45</v>
      </c>
      <c r="E258" s="124">
        <f>SUM(D258/C258*100)</f>
        <v>112.5</v>
      </c>
      <c r="F258" s="127"/>
    </row>
    <row r="259" spans="1:252" ht="12.75">
      <c r="A259" s="194" t="s">
        <v>414</v>
      </c>
      <c r="B259" s="170" t="s">
        <v>288</v>
      </c>
      <c r="C259" s="161">
        <v>120</v>
      </c>
      <c r="D259" s="277">
        <v>150</v>
      </c>
      <c r="E259" s="124">
        <f>SUM(D259/C259*100)</f>
        <v>125</v>
      </c>
      <c r="F259" s="127"/>
    </row>
    <row r="260" spans="1:252">
      <c r="A260" s="715" t="s">
        <v>1117</v>
      </c>
      <c r="B260" s="715"/>
      <c r="C260" s="715"/>
      <c r="D260" s="715"/>
      <c r="E260" s="715"/>
      <c r="F260" s="142">
        <f>(E263+E264+E267+E268+E270+E271+E272+E266)/8</f>
        <v>121.83055958526744</v>
      </c>
    </row>
    <row r="261" spans="1:252" ht="30" customHeight="1">
      <c r="A261" s="687" t="s">
        <v>415</v>
      </c>
      <c r="B261" s="688"/>
      <c r="C261" s="688"/>
      <c r="D261" s="688"/>
      <c r="E261" s="716"/>
      <c r="F261" s="187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  <c r="AP261" s="188"/>
      <c r="AQ261" s="188"/>
      <c r="AR261" s="188"/>
      <c r="AS261" s="188"/>
      <c r="AT261" s="188"/>
      <c r="AU261" s="188"/>
      <c r="AV261" s="188"/>
      <c r="AW261" s="188"/>
      <c r="AX261" s="188"/>
      <c r="AY261" s="188"/>
      <c r="AZ261" s="188"/>
      <c r="BA261" s="188"/>
      <c r="BB261" s="188"/>
      <c r="BC261" s="188"/>
      <c r="BD261" s="188"/>
      <c r="BE261" s="188"/>
      <c r="BF261" s="188"/>
      <c r="BG261" s="188"/>
      <c r="BH261" s="188"/>
      <c r="BI261" s="188"/>
      <c r="BJ261" s="188"/>
      <c r="BK261" s="188"/>
      <c r="BL261" s="188"/>
      <c r="BM261" s="188"/>
      <c r="BN261" s="188"/>
      <c r="BO261" s="188"/>
      <c r="BP261" s="188"/>
      <c r="BQ261" s="188"/>
      <c r="BR261" s="188"/>
      <c r="BS261" s="188"/>
      <c r="BT261" s="188"/>
      <c r="BU261" s="188"/>
      <c r="BV261" s="188"/>
      <c r="BW261" s="188"/>
      <c r="BX261" s="188"/>
      <c r="BY261" s="188"/>
      <c r="BZ261" s="188"/>
      <c r="CA261" s="188"/>
      <c r="CB261" s="188"/>
      <c r="CC261" s="188"/>
      <c r="CD261" s="188"/>
      <c r="CE261" s="188"/>
      <c r="CF261" s="188"/>
      <c r="CG261" s="188"/>
      <c r="CH261" s="188"/>
      <c r="CI261" s="188"/>
      <c r="CJ261" s="188"/>
      <c r="CK261" s="188"/>
      <c r="CL261" s="188"/>
      <c r="CM261" s="188"/>
      <c r="CN261" s="188"/>
      <c r="CO261" s="188"/>
      <c r="CP261" s="188"/>
      <c r="CQ261" s="188"/>
      <c r="CR261" s="188"/>
      <c r="CS261" s="188"/>
      <c r="CT261" s="188"/>
      <c r="CU261" s="188"/>
      <c r="CV261" s="188"/>
      <c r="CW261" s="188"/>
      <c r="CX261" s="188"/>
      <c r="CY261" s="188"/>
      <c r="CZ261" s="188"/>
      <c r="DA261" s="188"/>
      <c r="DB261" s="188"/>
      <c r="DC261" s="188"/>
      <c r="DD261" s="188"/>
      <c r="DE261" s="188"/>
      <c r="DF261" s="188"/>
      <c r="DG261" s="188"/>
      <c r="DH261" s="188"/>
      <c r="DI261" s="188"/>
      <c r="DJ261" s="188"/>
      <c r="DK261" s="188"/>
      <c r="DL261" s="188"/>
      <c r="DM261" s="188"/>
      <c r="DN261" s="188"/>
      <c r="DO261" s="188"/>
      <c r="DP261" s="188"/>
      <c r="DQ261" s="188"/>
      <c r="DR261" s="188"/>
      <c r="DS261" s="188"/>
      <c r="DT261" s="188"/>
      <c r="DU261" s="188"/>
      <c r="DV261" s="188"/>
      <c r="DW261" s="188"/>
      <c r="DX261" s="188"/>
      <c r="DY261" s="188"/>
      <c r="DZ261" s="188"/>
      <c r="EA261" s="188"/>
      <c r="EB261" s="188"/>
      <c r="EC261" s="188"/>
      <c r="ED261" s="188"/>
      <c r="EE261" s="188"/>
      <c r="EF261" s="188"/>
      <c r="EG261" s="188"/>
      <c r="EH261" s="188"/>
      <c r="EI261" s="188"/>
      <c r="EJ261" s="188"/>
      <c r="EK261" s="188"/>
      <c r="EL261" s="188"/>
      <c r="EM261" s="188"/>
      <c r="EN261" s="188"/>
      <c r="EO261" s="188"/>
      <c r="EP261" s="188"/>
      <c r="EQ261" s="188"/>
      <c r="ER261" s="188"/>
      <c r="ES261" s="188"/>
      <c r="ET261" s="188"/>
      <c r="EU261" s="188"/>
      <c r="EV261" s="188"/>
      <c r="EW261" s="188"/>
      <c r="EX261" s="188"/>
      <c r="EY261" s="188"/>
      <c r="EZ261" s="188"/>
      <c r="FA261" s="188"/>
      <c r="FB261" s="188"/>
      <c r="FC261" s="188"/>
      <c r="FD261" s="188"/>
      <c r="FE261" s="188"/>
      <c r="FF261" s="188"/>
      <c r="FG261" s="188"/>
      <c r="FH261" s="188"/>
      <c r="FI261" s="188"/>
      <c r="FJ261" s="188"/>
      <c r="FK261" s="188"/>
      <c r="FL261" s="188"/>
      <c r="FM261" s="188"/>
      <c r="FN261" s="188"/>
      <c r="FO261" s="188"/>
      <c r="FP261" s="188"/>
      <c r="FQ261" s="188"/>
      <c r="FR261" s="188"/>
      <c r="FS261" s="188"/>
      <c r="FT261" s="188"/>
      <c r="FU261" s="188"/>
      <c r="FV261" s="188"/>
      <c r="FW261" s="188"/>
      <c r="FX261" s="188"/>
      <c r="FY261" s="188"/>
      <c r="FZ261" s="188"/>
      <c r="GA261" s="188"/>
      <c r="GB261" s="188"/>
      <c r="GC261" s="188"/>
      <c r="GD261" s="188"/>
      <c r="GE261" s="188"/>
      <c r="GF261" s="188"/>
      <c r="GG261" s="188"/>
      <c r="GH261" s="188"/>
      <c r="GI261" s="188"/>
      <c r="GJ261" s="188"/>
      <c r="GK261" s="188"/>
      <c r="GL261" s="188"/>
      <c r="GM261" s="188"/>
      <c r="GN261" s="188"/>
      <c r="GO261" s="188"/>
      <c r="GP261" s="188"/>
      <c r="GQ261" s="188"/>
      <c r="GR261" s="188"/>
      <c r="GS261" s="188"/>
      <c r="GT261" s="188"/>
      <c r="GU261" s="188"/>
      <c r="GV261" s="188"/>
      <c r="GW261" s="188"/>
      <c r="GX261" s="188"/>
      <c r="GY261" s="188"/>
      <c r="GZ261" s="188"/>
      <c r="HA261" s="188"/>
      <c r="HB261" s="188"/>
      <c r="HC261" s="188"/>
      <c r="HD261" s="188"/>
      <c r="HE261" s="188"/>
      <c r="HF261" s="188"/>
      <c r="HG261" s="188"/>
      <c r="HH261" s="188"/>
      <c r="HI261" s="188"/>
      <c r="HJ261" s="188"/>
      <c r="HK261" s="188"/>
      <c r="HL261" s="188"/>
      <c r="HM261" s="188"/>
      <c r="HN261" s="188"/>
      <c r="HO261" s="188"/>
      <c r="HP261" s="188"/>
      <c r="HQ261" s="188"/>
      <c r="HR261" s="188"/>
      <c r="HS261" s="188"/>
      <c r="HT261" s="188"/>
      <c r="HU261" s="188"/>
      <c r="HV261" s="188"/>
      <c r="HW261" s="188"/>
      <c r="HX261" s="188"/>
      <c r="HY261" s="188"/>
      <c r="HZ261" s="188"/>
      <c r="IA261" s="188"/>
      <c r="IB261" s="188"/>
      <c r="IC261" s="188"/>
      <c r="ID261" s="188"/>
      <c r="IE261" s="188"/>
      <c r="IF261" s="188"/>
      <c r="IG261" s="188"/>
      <c r="IH261" s="188"/>
      <c r="II261" s="188"/>
      <c r="IJ261" s="188"/>
      <c r="IK261" s="188"/>
      <c r="IL261" s="188"/>
      <c r="IM261" s="188"/>
      <c r="IN261" s="188"/>
      <c r="IO261" s="188"/>
      <c r="IP261" s="188"/>
      <c r="IQ261" s="188"/>
      <c r="IR261" s="188"/>
    </row>
    <row r="262" spans="1:252">
      <c r="A262" s="717" t="s">
        <v>416</v>
      </c>
      <c r="B262" s="718"/>
      <c r="C262" s="718"/>
      <c r="D262" s="718"/>
      <c r="E262" s="719"/>
      <c r="F262" s="187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  <c r="AP262" s="188"/>
      <c r="AQ262" s="188"/>
      <c r="AR262" s="188"/>
      <c r="AS262" s="188"/>
      <c r="AT262" s="188"/>
      <c r="AU262" s="188"/>
      <c r="AV262" s="188"/>
      <c r="AW262" s="188"/>
      <c r="AX262" s="188"/>
      <c r="AY262" s="188"/>
      <c r="AZ262" s="188"/>
      <c r="BA262" s="188"/>
      <c r="BB262" s="188"/>
      <c r="BC262" s="188"/>
      <c r="BD262" s="188"/>
      <c r="BE262" s="188"/>
      <c r="BF262" s="188"/>
      <c r="BG262" s="188"/>
      <c r="BH262" s="188"/>
      <c r="BI262" s="188"/>
      <c r="BJ262" s="188"/>
      <c r="BK262" s="188"/>
      <c r="BL262" s="188"/>
      <c r="BM262" s="188"/>
      <c r="BN262" s="188"/>
      <c r="BO262" s="188"/>
      <c r="BP262" s="188"/>
      <c r="BQ262" s="188"/>
      <c r="BR262" s="188"/>
      <c r="BS262" s="188"/>
      <c r="BT262" s="188"/>
      <c r="BU262" s="188"/>
      <c r="BV262" s="188"/>
      <c r="BW262" s="188"/>
      <c r="BX262" s="188"/>
      <c r="BY262" s="188"/>
      <c r="BZ262" s="188"/>
      <c r="CA262" s="188"/>
      <c r="CB262" s="188"/>
      <c r="CC262" s="188"/>
      <c r="CD262" s="188"/>
      <c r="CE262" s="188"/>
      <c r="CF262" s="188"/>
      <c r="CG262" s="188"/>
      <c r="CH262" s="188"/>
      <c r="CI262" s="188"/>
      <c r="CJ262" s="188"/>
      <c r="CK262" s="188"/>
      <c r="CL262" s="188"/>
      <c r="CM262" s="188"/>
      <c r="CN262" s="188"/>
      <c r="CO262" s="188"/>
      <c r="CP262" s="188"/>
      <c r="CQ262" s="188"/>
      <c r="CR262" s="188"/>
      <c r="CS262" s="188"/>
      <c r="CT262" s="188"/>
      <c r="CU262" s="188"/>
      <c r="CV262" s="188"/>
      <c r="CW262" s="188"/>
      <c r="CX262" s="188"/>
      <c r="CY262" s="188"/>
      <c r="CZ262" s="188"/>
      <c r="DA262" s="188"/>
      <c r="DB262" s="188"/>
      <c r="DC262" s="188"/>
      <c r="DD262" s="188"/>
      <c r="DE262" s="188"/>
      <c r="DF262" s="188"/>
      <c r="DG262" s="188"/>
      <c r="DH262" s="188"/>
      <c r="DI262" s="188"/>
      <c r="DJ262" s="188"/>
      <c r="DK262" s="188"/>
      <c r="DL262" s="188"/>
      <c r="DM262" s="188"/>
      <c r="DN262" s="188"/>
      <c r="DO262" s="188"/>
      <c r="DP262" s="188"/>
      <c r="DQ262" s="188"/>
      <c r="DR262" s="188"/>
      <c r="DS262" s="188"/>
      <c r="DT262" s="188"/>
      <c r="DU262" s="188"/>
      <c r="DV262" s="188"/>
      <c r="DW262" s="188"/>
      <c r="DX262" s="188"/>
      <c r="DY262" s="188"/>
      <c r="DZ262" s="188"/>
      <c r="EA262" s="188"/>
      <c r="EB262" s="188"/>
      <c r="EC262" s="188"/>
      <c r="ED262" s="188"/>
      <c r="EE262" s="188"/>
      <c r="EF262" s="188"/>
      <c r="EG262" s="188"/>
      <c r="EH262" s="188"/>
      <c r="EI262" s="188"/>
      <c r="EJ262" s="188"/>
      <c r="EK262" s="188"/>
      <c r="EL262" s="188"/>
      <c r="EM262" s="188"/>
      <c r="EN262" s="188"/>
      <c r="EO262" s="188"/>
      <c r="EP262" s="188"/>
      <c r="EQ262" s="188"/>
      <c r="ER262" s="188"/>
      <c r="ES262" s="188"/>
      <c r="ET262" s="188"/>
      <c r="EU262" s="188"/>
      <c r="EV262" s="188"/>
      <c r="EW262" s="188"/>
      <c r="EX262" s="188"/>
      <c r="EY262" s="188"/>
      <c r="EZ262" s="188"/>
      <c r="FA262" s="188"/>
      <c r="FB262" s="188"/>
      <c r="FC262" s="188"/>
      <c r="FD262" s="188"/>
      <c r="FE262" s="188"/>
      <c r="FF262" s="188"/>
      <c r="FG262" s="188"/>
      <c r="FH262" s="188"/>
      <c r="FI262" s="188"/>
      <c r="FJ262" s="188"/>
      <c r="FK262" s="188"/>
      <c r="FL262" s="188"/>
      <c r="FM262" s="188"/>
      <c r="FN262" s="188"/>
      <c r="FO262" s="188"/>
      <c r="FP262" s="188"/>
      <c r="FQ262" s="188"/>
      <c r="FR262" s="188"/>
      <c r="FS262" s="188"/>
      <c r="FT262" s="188"/>
      <c r="FU262" s="188"/>
      <c r="FV262" s="188"/>
      <c r="FW262" s="188"/>
      <c r="FX262" s="188"/>
      <c r="FY262" s="188"/>
      <c r="FZ262" s="188"/>
      <c r="GA262" s="188"/>
      <c r="GB262" s="188"/>
      <c r="GC262" s="188"/>
      <c r="GD262" s="188"/>
      <c r="GE262" s="188"/>
      <c r="GF262" s="188"/>
      <c r="GG262" s="188"/>
      <c r="GH262" s="188"/>
      <c r="GI262" s="188"/>
      <c r="GJ262" s="188"/>
      <c r="GK262" s="188"/>
      <c r="GL262" s="188"/>
      <c r="GM262" s="188"/>
      <c r="GN262" s="188"/>
      <c r="GO262" s="188"/>
      <c r="GP262" s="188"/>
      <c r="GQ262" s="188"/>
      <c r="GR262" s="188"/>
      <c r="GS262" s="188"/>
      <c r="GT262" s="188"/>
      <c r="GU262" s="188"/>
      <c r="GV262" s="188"/>
      <c r="GW262" s="188"/>
      <c r="GX262" s="188"/>
      <c r="GY262" s="188"/>
      <c r="GZ262" s="188"/>
      <c r="HA262" s="188"/>
      <c r="HB262" s="188"/>
      <c r="HC262" s="188"/>
      <c r="HD262" s="188"/>
      <c r="HE262" s="188"/>
      <c r="HF262" s="188"/>
      <c r="HG262" s="188"/>
      <c r="HH262" s="188"/>
      <c r="HI262" s="188"/>
      <c r="HJ262" s="188"/>
      <c r="HK262" s="188"/>
      <c r="HL262" s="188"/>
      <c r="HM262" s="188"/>
      <c r="HN262" s="188"/>
      <c r="HO262" s="188"/>
      <c r="HP262" s="188"/>
      <c r="HQ262" s="188"/>
      <c r="HR262" s="188"/>
      <c r="HS262" s="188"/>
      <c r="HT262" s="188"/>
      <c r="HU262" s="188"/>
      <c r="HV262" s="188"/>
      <c r="HW262" s="188"/>
      <c r="HX262" s="188"/>
      <c r="HY262" s="188"/>
      <c r="HZ262" s="188"/>
      <c r="IA262" s="188"/>
      <c r="IB262" s="188"/>
      <c r="IC262" s="188"/>
      <c r="ID262" s="188"/>
      <c r="IE262" s="188"/>
      <c r="IF262" s="188"/>
      <c r="IG262" s="188"/>
      <c r="IH262" s="188"/>
      <c r="II262" s="188"/>
      <c r="IJ262" s="188"/>
      <c r="IK262" s="188"/>
      <c r="IL262" s="188"/>
      <c r="IM262" s="188"/>
      <c r="IN262" s="188"/>
      <c r="IO262" s="188"/>
      <c r="IP262" s="188"/>
      <c r="IQ262" s="188"/>
      <c r="IR262" s="188"/>
    </row>
    <row r="263" spans="1:252" ht="24">
      <c r="A263" s="77" t="s">
        <v>417</v>
      </c>
      <c r="B263" s="78" t="s">
        <v>418</v>
      </c>
      <c r="C263" s="79">
        <v>54.2</v>
      </c>
      <c r="D263" s="80">
        <v>42.7</v>
      </c>
      <c r="E263" s="124">
        <f>SUM(D263/C263*100)</f>
        <v>78.782287822878232</v>
      </c>
      <c r="F263" s="187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  <c r="AP263" s="188"/>
      <c r="AQ263" s="188"/>
      <c r="AR263" s="188"/>
      <c r="AS263" s="188"/>
      <c r="AT263" s="188"/>
      <c r="AU263" s="188"/>
      <c r="AV263" s="188"/>
      <c r="AW263" s="188"/>
      <c r="AX263" s="188"/>
      <c r="AY263" s="188"/>
      <c r="AZ263" s="188"/>
      <c r="BA263" s="188"/>
      <c r="BB263" s="188"/>
      <c r="BC263" s="188"/>
      <c r="BD263" s="188"/>
      <c r="BE263" s="188"/>
      <c r="BF263" s="188"/>
      <c r="BG263" s="188"/>
      <c r="BH263" s="188"/>
      <c r="BI263" s="188"/>
      <c r="BJ263" s="188"/>
      <c r="BK263" s="188"/>
      <c r="BL263" s="188"/>
      <c r="BM263" s="188"/>
      <c r="BN263" s="188"/>
      <c r="BO263" s="188"/>
      <c r="BP263" s="188"/>
      <c r="BQ263" s="188"/>
      <c r="BR263" s="188"/>
      <c r="BS263" s="188"/>
      <c r="BT263" s="188"/>
      <c r="BU263" s="188"/>
      <c r="BV263" s="188"/>
      <c r="BW263" s="188"/>
      <c r="BX263" s="188"/>
      <c r="BY263" s="188"/>
      <c r="BZ263" s="188"/>
      <c r="CA263" s="188"/>
      <c r="CB263" s="188"/>
      <c r="CC263" s="188"/>
      <c r="CD263" s="188"/>
      <c r="CE263" s="188"/>
      <c r="CF263" s="188"/>
      <c r="CG263" s="188"/>
      <c r="CH263" s="188"/>
      <c r="CI263" s="188"/>
      <c r="CJ263" s="188"/>
      <c r="CK263" s="188"/>
      <c r="CL263" s="188"/>
      <c r="CM263" s="188"/>
      <c r="CN263" s="188"/>
      <c r="CO263" s="188"/>
      <c r="CP263" s="188"/>
      <c r="CQ263" s="188"/>
      <c r="CR263" s="188"/>
      <c r="CS263" s="188"/>
      <c r="CT263" s="188"/>
      <c r="CU263" s="188"/>
      <c r="CV263" s="188"/>
      <c r="CW263" s="188"/>
      <c r="CX263" s="188"/>
      <c r="CY263" s="188"/>
      <c r="CZ263" s="188"/>
      <c r="DA263" s="188"/>
      <c r="DB263" s="188"/>
      <c r="DC263" s="188"/>
      <c r="DD263" s="188"/>
      <c r="DE263" s="188"/>
      <c r="DF263" s="188"/>
      <c r="DG263" s="188"/>
      <c r="DH263" s="188"/>
      <c r="DI263" s="188"/>
      <c r="DJ263" s="188"/>
      <c r="DK263" s="188"/>
      <c r="DL263" s="188"/>
      <c r="DM263" s="188"/>
      <c r="DN263" s="188"/>
      <c r="DO263" s="188"/>
      <c r="DP263" s="188"/>
      <c r="DQ263" s="188"/>
      <c r="DR263" s="188"/>
      <c r="DS263" s="188"/>
      <c r="DT263" s="188"/>
      <c r="DU263" s="188"/>
      <c r="DV263" s="188"/>
      <c r="DW263" s="188"/>
      <c r="DX263" s="188"/>
      <c r="DY263" s="188"/>
      <c r="DZ263" s="188"/>
      <c r="EA263" s="188"/>
      <c r="EB263" s="188"/>
      <c r="EC263" s="188"/>
      <c r="ED263" s="188"/>
      <c r="EE263" s="188"/>
      <c r="EF263" s="188"/>
      <c r="EG263" s="188"/>
      <c r="EH263" s="188"/>
      <c r="EI263" s="188"/>
      <c r="EJ263" s="188"/>
      <c r="EK263" s="188"/>
      <c r="EL263" s="188"/>
      <c r="EM263" s="188"/>
      <c r="EN263" s="188"/>
      <c r="EO263" s="188"/>
      <c r="EP263" s="188"/>
      <c r="EQ263" s="188"/>
      <c r="ER263" s="188"/>
      <c r="ES263" s="188"/>
      <c r="ET263" s="188"/>
      <c r="EU263" s="188"/>
      <c r="EV263" s="188"/>
      <c r="EW263" s="188"/>
      <c r="EX263" s="188"/>
      <c r="EY263" s="188"/>
      <c r="EZ263" s="188"/>
      <c r="FA263" s="188"/>
      <c r="FB263" s="188"/>
      <c r="FC263" s="188"/>
      <c r="FD263" s="188"/>
      <c r="FE263" s="188"/>
      <c r="FF263" s="188"/>
      <c r="FG263" s="188"/>
      <c r="FH263" s="188"/>
      <c r="FI263" s="188"/>
      <c r="FJ263" s="188"/>
      <c r="FK263" s="188"/>
      <c r="FL263" s="188"/>
      <c r="FM263" s="188"/>
      <c r="FN263" s="188"/>
      <c r="FO263" s="188"/>
      <c r="FP263" s="188"/>
      <c r="FQ263" s="188"/>
      <c r="FR263" s="188"/>
      <c r="FS263" s="188"/>
      <c r="FT263" s="188"/>
      <c r="FU263" s="188"/>
      <c r="FV263" s="188"/>
      <c r="FW263" s="188"/>
      <c r="FX263" s="188"/>
      <c r="FY263" s="188"/>
      <c r="FZ263" s="188"/>
      <c r="GA263" s="188"/>
      <c r="GB263" s="188"/>
      <c r="GC263" s="188"/>
      <c r="GD263" s="188"/>
      <c r="GE263" s="188"/>
      <c r="GF263" s="188"/>
      <c r="GG263" s="188"/>
      <c r="GH263" s="188"/>
      <c r="GI263" s="188"/>
      <c r="GJ263" s="188"/>
      <c r="GK263" s="188"/>
      <c r="GL263" s="188"/>
      <c r="GM263" s="188"/>
      <c r="GN263" s="188"/>
      <c r="GO263" s="188"/>
      <c r="GP263" s="188"/>
      <c r="GQ263" s="188"/>
      <c r="GR263" s="188"/>
      <c r="GS263" s="188"/>
      <c r="GT263" s="188"/>
      <c r="GU263" s="188"/>
      <c r="GV263" s="188"/>
      <c r="GW263" s="188"/>
      <c r="GX263" s="188"/>
      <c r="GY263" s="188"/>
      <c r="GZ263" s="188"/>
      <c r="HA263" s="188"/>
      <c r="HB263" s="188"/>
      <c r="HC263" s="188"/>
      <c r="HD263" s="188"/>
      <c r="HE263" s="188"/>
      <c r="HF263" s="188"/>
      <c r="HG263" s="188"/>
      <c r="HH263" s="188"/>
      <c r="HI263" s="188"/>
      <c r="HJ263" s="188"/>
      <c r="HK263" s="188"/>
      <c r="HL263" s="188"/>
      <c r="HM263" s="188"/>
      <c r="HN263" s="188"/>
      <c r="HO263" s="188"/>
      <c r="HP263" s="188"/>
      <c r="HQ263" s="188"/>
      <c r="HR263" s="188"/>
      <c r="HS263" s="188"/>
      <c r="HT263" s="188"/>
      <c r="HU263" s="188"/>
      <c r="HV263" s="188"/>
      <c r="HW263" s="188"/>
      <c r="HX263" s="188"/>
      <c r="HY263" s="188"/>
      <c r="HZ263" s="188"/>
      <c r="IA263" s="188"/>
      <c r="IB263" s="188"/>
      <c r="IC263" s="188"/>
      <c r="ID263" s="188"/>
      <c r="IE263" s="188"/>
      <c r="IF263" s="188"/>
      <c r="IG263" s="188"/>
      <c r="IH263" s="188"/>
      <c r="II263" s="188"/>
      <c r="IJ263" s="188"/>
      <c r="IK263" s="188"/>
      <c r="IL263" s="188"/>
      <c r="IM263" s="188"/>
      <c r="IN263" s="188"/>
      <c r="IO263" s="188"/>
      <c r="IP263" s="188"/>
      <c r="IQ263" s="188"/>
      <c r="IR263" s="188"/>
    </row>
    <row r="264" spans="1:252" ht="36">
      <c r="A264" s="77" t="s">
        <v>419</v>
      </c>
      <c r="B264" s="78" t="s">
        <v>418</v>
      </c>
      <c r="C264" s="79">
        <v>7.7</v>
      </c>
      <c r="D264" s="80">
        <v>10.3</v>
      </c>
      <c r="E264" s="124">
        <f>SUM(D264/C264*100)</f>
        <v>133.76623376623377</v>
      </c>
      <c r="F264" s="187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  <c r="AP264" s="188"/>
      <c r="AQ264" s="188"/>
      <c r="AR264" s="188"/>
      <c r="AS264" s="188"/>
      <c r="AT264" s="188"/>
      <c r="AU264" s="188"/>
      <c r="AV264" s="188"/>
      <c r="AW264" s="188"/>
      <c r="AX264" s="188"/>
      <c r="AY264" s="188"/>
      <c r="AZ264" s="188"/>
      <c r="BA264" s="188"/>
      <c r="BB264" s="188"/>
      <c r="BC264" s="188"/>
      <c r="BD264" s="188"/>
      <c r="BE264" s="188"/>
      <c r="BF264" s="188"/>
      <c r="BG264" s="188"/>
      <c r="BH264" s="188"/>
      <c r="BI264" s="188"/>
      <c r="BJ264" s="188"/>
      <c r="BK264" s="188"/>
      <c r="BL264" s="188"/>
      <c r="BM264" s="188"/>
      <c r="BN264" s="188"/>
      <c r="BO264" s="188"/>
      <c r="BP264" s="188"/>
      <c r="BQ264" s="188"/>
      <c r="BR264" s="188"/>
      <c r="BS264" s="188"/>
      <c r="BT264" s="188"/>
      <c r="BU264" s="188"/>
      <c r="BV264" s="188"/>
      <c r="BW264" s="188"/>
      <c r="BX264" s="188"/>
      <c r="BY264" s="188"/>
      <c r="BZ264" s="188"/>
      <c r="CA264" s="188"/>
      <c r="CB264" s="188"/>
      <c r="CC264" s="188"/>
      <c r="CD264" s="188"/>
      <c r="CE264" s="188"/>
      <c r="CF264" s="188"/>
      <c r="CG264" s="188"/>
      <c r="CH264" s="188"/>
      <c r="CI264" s="188"/>
      <c r="CJ264" s="188"/>
      <c r="CK264" s="188"/>
      <c r="CL264" s="188"/>
      <c r="CM264" s="188"/>
      <c r="CN264" s="188"/>
      <c r="CO264" s="188"/>
      <c r="CP264" s="188"/>
      <c r="CQ264" s="188"/>
      <c r="CR264" s="188"/>
      <c r="CS264" s="188"/>
      <c r="CT264" s="188"/>
      <c r="CU264" s="188"/>
      <c r="CV264" s="188"/>
      <c r="CW264" s="188"/>
      <c r="CX264" s="188"/>
      <c r="CY264" s="188"/>
      <c r="CZ264" s="188"/>
      <c r="DA264" s="188"/>
      <c r="DB264" s="188"/>
      <c r="DC264" s="188"/>
      <c r="DD264" s="188"/>
      <c r="DE264" s="188"/>
      <c r="DF264" s="188"/>
      <c r="DG264" s="188"/>
      <c r="DH264" s="188"/>
      <c r="DI264" s="188"/>
      <c r="DJ264" s="188"/>
      <c r="DK264" s="188"/>
      <c r="DL264" s="188"/>
      <c r="DM264" s="188"/>
      <c r="DN264" s="188"/>
      <c r="DO264" s="188"/>
      <c r="DP264" s="188"/>
      <c r="DQ264" s="188"/>
      <c r="DR264" s="188"/>
      <c r="DS264" s="188"/>
      <c r="DT264" s="188"/>
      <c r="DU264" s="188"/>
      <c r="DV264" s="188"/>
      <c r="DW264" s="188"/>
      <c r="DX264" s="188"/>
      <c r="DY264" s="188"/>
      <c r="DZ264" s="188"/>
      <c r="EA264" s="188"/>
      <c r="EB264" s="188"/>
      <c r="EC264" s="188"/>
      <c r="ED264" s="188"/>
      <c r="EE264" s="188"/>
      <c r="EF264" s="188"/>
      <c r="EG264" s="188"/>
      <c r="EH264" s="188"/>
      <c r="EI264" s="188"/>
      <c r="EJ264" s="188"/>
      <c r="EK264" s="188"/>
      <c r="EL264" s="188"/>
      <c r="EM264" s="188"/>
      <c r="EN264" s="188"/>
      <c r="EO264" s="188"/>
      <c r="EP264" s="188"/>
      <c r="EQ264" s="188"/>
      <c r="ER264" s="188"/>
      <c r="ES264" s="188"/>
      <c r="ET264" s="188"/>
      <c r="EU264" s="188"/>
      <c r="EV264" s="188"/>
      <c r="EW264" s="188"/>
      <c r="EX264" s="188"/>
      <c r="EY264" s="188"/>
      <c r="EZ264" s="188"/>
      <c r="FA264" s="188"/>
      <c r="FB264" s="188"/>
      <c r="FC264" s="188"/>
      <c r="FD264" s="188"/>
      <c r="FE264" s="188"/>
      <c r="FF264" s="188"/>
      <c r="FG264" s="188"/>
      <c r="FH264" s="188"/>
      <c r="FI264" s="188"/>
      <c r="FJ264" s="188"/>
      <c r="FK264" s="188"/>
      <c r="FL264" s="188"/>
      <c r="FM264" s="188"/>
      <c r="FN264" s="188"/>
      <c r="FO264" s="188"/>
      <c r="FP264" s="188"/>
      <c r="FQ264" s="188"/>
      <c r="FR264" s="188"/>
      <c r="FS264" s="188"/>
      <c r="FT264" s="188"/>
      <c r="FU264" s="188"/>
      <c r="FV264" s="188"/>
      <c r="FW264" s="188"/>
      <c r="FX264" s="188"/>
      <c r="FY264" s="188"/>
      <c r="FZ264" s="188"/>
      <c r="GA264" s="188"/>
      <c r="GB264" s="188"/>
      <c r="GC264" s="188"/>
      <c r="GD264" s="188"/>
      <c r="GE264" s="188"/>
      <c r="GF264" s="188"/>
      <c r="GG264" s="188"/>
      <c r="GH264" s="188"/>
      <c r="GI264" s="188"/>
      <c r="GJ264" s="188"/>
      <c r="GK264" s="188"/>
      <c r="GL264" s="188"/>
      <c r="GM264" s="188"/>
      <c r="GN264" s="188"/>
      <c r="GO264" s="188"/>
      <c r="GP264" s="188"/>
      <c r="GQ264" s="188"/>
      <c r="GR264" s="188"/>
      <c r="GS264" s="188"/>
      <c r="GT264" s="188"/>
      <c r="GU264" s="188"/>
      <c r="GV264" s="188"/>
      <c r="GW264" s="188"/>
      <c r="GX264" s="188"/>
      <c r="GY264" s="188"/>
      <c r="GZ264" s="188"/>
      <c r="HA264" s="188"/>
      <c r="HB264" s="188"/>
      <c r="HC264" s="188"/>
      <c r="HD264" s="188"/>
      <c r="HE264" s="188"/>
      <c r="HF264" s="188"/>
      <c r="HG264" s="188"/>
      <c r="HH264" s="188"/>
      <c r="HI264" s="188"/>
      <c r="HJ264" s="188"/>
      <c r="HK264" s="188"/>
      <c r="HL264" s="188"/>
      <c r="HM264" s="188"/>
      <c r="HN264" s="188"/>
      <c r="HO264" s="188"/>
      <c r="HP264" s="188"/>
      <c r="HQ264" s="188"/>
      <c r="HR264" s="188"/>
      <c r="HS264" s="188"/>
      <c r="HT264" s="188"/>
      <c r="HU264" s="188"/>
      <c r="HV264" s="188"/>
      <c r="HW264" s="188"/>
      <c r="HX264" s="188"/>
      <c r="HY264" s="188"/>
      <c r="HZ264" s="188"/>
      <c r="IA264" s="188"/>
      <c r="IB264" s="188"/>
      <c r="IC264" s="188"/>
      <c r="ID264" s="188"/>
      <c r="IE264" s="188"/>
      <c r="IF264" s="188"/>
      <c r="IG264" s="188"/>
      <c r="IH264" s="188"/>
      <c r="II264" s="188"/>
      <c r="IJ264" s="188"/>
      <c r="IK264" s="188"/>
      <c r="IL264" s="188"/>
      <c r="IM264" s="188"/>
      <c r="IN264" s="188"/>
      <c r="IO264" s="188"/>
      <c r="IP264" s="188"/>
      <c r="IQ264" s="188"/>
      <c r="IR264" s="188"/>
    </row>
    <row r="265" spans="1:252">
      <c r="A265" s="717" t="s">
        <v>420</v>
      </c>
      <c r="B265" s="718"/>
      <c r="C265" s="718"/>
      <c r="D265" s="718"/>
      <c r="E265" s="719"/>
      <c r="F265" s="187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  <c r="AP265" s="188"/>
      <c r="AQ265" s="188"/>
      <c r="AR265" s="188"/>
      <c r="AS265" s="188"/>
      <c r="AT265" s="188"/>
      <c r="AU265" s="188"/>
      <c r="AV265" s="188"/>
      <c r="AW265" s="188"/>
      <c r="AX265" s="188"/>
      <c r="AY265" s="188"/>
      <c r="AZ265" s="188"/>
      <c r="BA265" s="188"/>
      <c r="BB265" s="188"/>
      <c r="BC265" s="188"/>
      <c r="BD265" s="188"/>
      <c r="BE265" s="188"/>
      <c r="BF265" s="188"/>
      <c r="BG265" s="188"/>
      <c r="BH265" s="188"/>
      <c r="BI265" s="188"/>
      <c r="BJ265" s="188"/>
      <c r="BK265" s="188"/>
      <c r="BL265" s="188"/>
      <c r="BM265" s="188"/>
      <c r="BN265" s="188"/>
      <c r="BO265" s="188"/>
      <c r="BP265" s="188"/>
      <c r="BQ265" s="188"/>
      <c r="BR265" s="188"/>
      <c r="BS265" s="188"/>
      <c r="BT265" s="188"/>
      <c r="BU265" s="188"/>
      <c r="BV265" s="188"/>
      <c r="BW265" s="188"/>
      <c r="BX265" s="188"/>
      <c r="BY265" s="188"/>
      <c r="BZ265" s="188"/>
      <c r="CA265" s="188"/>
      <c r="CB265" s="188"/>
      <c r="CC265" s="188"/>
      <c r="CD265" s="188"/>
      <c r="CE265" s="188"/>
      <c r="CF265" s="188"/>
      <c r="CG265" s="188"/>
      <c r="CH265" s="188"/>
      <c r="CI265" s="188"/>
      <c r="CJ265" s="188"/>
      <c r="CK265" s="188"/>
      <c r="CL265" s="188"/>
      <c r="CM265" s="188"/>
      <c r="CN265" s="188"/>
      <c r="CO265" s="188"/>
      <c r="CP265" s="188"/>
      <c r="CQ265" s="188"/>
      <c r="CR265" s="188"/>
      <c r="CS265" s="188"/>
      <c r="CT265" s="188"/>
      <c r="CU265" s="188"/>
      <c r="CV265" s="188"/>
      <c r="CW265" s="188"/>
      <c r="CX265" s="188"/>
      <c r="CY265" s="188"/>
      <c r="CZ265" s="188"/>
      <c r="DA265" s="188"/>
      <c r="DB265" s="188"/>
      <c r="DC265" s="188"/>
      <c r="DD265" s="188"/>
      <c r="DE265" s="188"/>
      <c r="DF265" s="188"/>
      <c r="DG265" s="188"/>
      <c r="DH265" s="188"/>
      <c r="DI265" s="188"/>
      <c r="DJ265" s="188"/>
      <c r="DK265" s="188"/>
      <c r="DL265" s="188"/>
      <c r="DM265" s="188"/>
      <c r="DN265" s="188"/>
      <c r="DO265" s="188"/>
      <c r="DP265" s="188"/>
      <c r="DQ265" s="188"/>
      <c r="DR265" s="188"/>
      <c r="DS265" s="188"/>
      <c r="DT265" s="188"/>
      <c r="DU265" s="188"/>
      <c r="DV265" s="188"/>
      <c r="DW265" s="188"/>
      <c r="DX265" s="188"/>
      <c r="DY265" s="188"/>
      <c r="DZ265" s="188"/>
      <c r="EA265" s="188"/>
      <c r="EB265" s="188"/>
      <c r="EC265" s="188"/>
      <c r="ED265" s="188"/>
      <c r="EE265" s="188"/>
      <c r="EF265" s="188"/>
      <c r="EG265" s="188"/>
      <c r="EH265" s="188"/>
      <c r="EI265" s="188"/>
      <c r="EJ265" s="188"/>
      <c r="EK265" s="188"/>
      <c r="EL265" s="188"/>
      <c r="EM265" s="188"/>
      <c r="EN265" s="188"/>
      <c r="EO265" s="188"/>
      <c r="EP265" s="188"/>
      <c r="EQ265" s="188"/>
      <c r="ER265" s="188"/>
      <c r="ES265" s="188"/>
      <c r="ET265" s="188"/>
      <c r="EU265" s="188"/>
      <c r="EV265" s="188"/>
      <c r="EW265" s="188"/>
      <c r="EX265" s="188"/>
      <c r="EY265" s="188"/>
      <c r="EZ265" s="188"/>
      <c r="FA265" s="188"/>
      <c r="FB265" s="188"/>
      <c r="FC265" s="188"/>
      <c r="FD265" s="188"/>
      <c r="FE265" s="188"/>
      <c r="FF265" s="188"/>
      <c r="FG265" s="188"/>
      <c r="FH265" s="188"/>
      <c r="FI265" s="188"/>
      <c r="FJ265" s="188"/>
      <c r="FK265" s="188"/>
      <c r="FL265" s="188"/>
      <c r="FM265" s="188"/>
      <c r="FN265" s="188"/>
      <c r="FO265" s="188"/>
      <c r="FP265" s="188"/>
      <c r="FQ265" s="188"/>
      <c r="FR265" s="188"/>
      <c r="FS265" s="188"/>
      <c r="FT265" s="188"/>
      <c r="FU265" s="188"/>
      <c r="FV265" s="188"/>
      <c r="FW265" s="188"/>
      <c r="FX265" s="188"/>
      <c r="FY265" s="188"/>
      <c r="FZ265" s="188"/>
      <c r="GA265" s="188"/>
      <c r="GB265" s="188"/>
      <c r="GC265" s="188"/>
      <c r="GD265" s="188"/>
      <c r="GE265" s="188"/>
      <c r="GF265" s="188"/>
      <c r="GG265" s="188"/>
      <c r="GH265" s="188"/>
      <c r="GI265" s="188"/>
      <c r="GJ265" s="188"/>
      <c r="GK265" s="188"/>
      <c r="GL265" s="188"/>
      <c r="GM265" s="188"/>
      <c r="GN265" s="188"/>
      <c r="GO265" s="188"/>
      <c r="GP265" s="188"/>
      <c r="GQ265" s="188"/>
      <c r="GR265" s="188"/>
      <c r="GS265" s="188"/>
      <c r="GT265" s="188"/>
      <c r="GU265" s="188"/>
      <c r="GV265" s="188"/>
      <c r="GW265" s="188"/>
      <c r="GX265" s="188"/>
      <c r="GY265" s="188"/>
      <c r="GZ265" s="188"/>
      <c r="HA265" s="188"/>
      <c r="HB265" s="188"/>
      <c r="HC265" s="188"/>
      <c r="HD265" s="188"/>
      <c r="HE265" s="188"/>
      <c r="HF265" s="188"/>
      <c r="HG265" s="188"/>
      <c r="HH265" s="188"/>
      <c r="HI265" s="188"/>
      <c r="HJ265" s="188"/>
      <c r="HK265" s="188"/>
      <c r="HL265" s="188"/>
      <c r="HM265" s="188"/>
      <c r="HN265" s="188"/>
      <c r="HO265" s="188"/>
      <c r="HP265" s="188"/>
      <c r="HQ265" s="188"/>
      <c r="HR265" s="188"/>
      <c r="HS265" s="188"/>
      <c r="HT265" s="188"/>
      <c r="HU265" s="188"/>
      <c r="HV265" s="188"/>
      <c r="HW265" s="188"/>
      <c r="HX265" s="188"/>
      <c r="HY265" s="188"/>
      <c r="HZ265" s="188"/>
      <c r="IA265" s="188"/>
      <c r="IB265" s="188"/>
      <c r="IC265" s="188"/>
      <c r="ID265" s="188"/>
      <c r="IE265" s="188"/>
      <c r="IF265" s="188"/>
      <c r="IG265" s="188"/>
      <c r="IH265" s="188"/>
      <c r="II265" s="188"/>
      <c r="IJ265" s="188"/>
      <c r="IK265" s="188"/>
      <c r="IL265" s="188"/>
      <c r="IM265" s="188"/>
      <c r="IN265" s="188"/>
      <c r="IO265" s="188"/>
      <c r="IP265" s="188"/>
      <c r="IQ265" s="188"/>
      <c r="IR265" s="188"/>
    </row>
    <row r="266" spans="1:252" ht="15.75">
      <c r="A266" s="195" t="s">
        <v>421</v>
      </c>
      <c r="B266" s="180" t="s">
        <v>8</v>
      </c>
      <c r="C266" s="81">
        <v>63.4</v>
      </c>
      <c r="D266" s="80">
        <v>63.6</v>
      </c>
      <c r="E266" s="124">
        <f>SUM(D266/C266*100)</f>
        <v>100.31545741324921</v>
      </c>
      <c r="F266" s="187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  <c r="AP266" s="188"/>
      <c r="AQ266" s="188"/>
      <c r="AR266" s="188"/>
      <c r="AS266" s="188"/>
      <c r="AT266" s="188"/>
      <c r="AU266" s="188"/>
      <c r="AV266" s="188"/>
      <c r="AW266" s="188"/>
      <c r="AX266" s="188"/>
      <c r="AY266" s="188"/>
      <c r="AZ266" s="188"/>
      <c r="BA266" s="188"/>
      <c r="BB266" s="188"/>
      <c r="BC266" s="188"/>
      <c r="BD266" s="188"/>
      <c r="BE266" s="188"/>
      <c r="BF266" s="188"/>
      <c r="BG266" s="188"/>
      <c r="BH266" s="188"/>
      <c r="BI266" s="188"/>
      <c r="BJ266" s="188"/>
      <c r="BK266" s="188"/>
      <c r="BL266" s="188"/>
      <c r="BM266" s="188"/>
      <c r="BN266" s="188"/>
      <c r="BO266" s="188"/>
      <c r="BP266" s="188"/>
      <c r="BQ266" s="188"/>
      <c r="BR266" s="188"/>
      <c r="BS266" s="188"/>
      <c r="BT266" s="188"/>
      <c r="BU266" s="188"/>
      <c r="BV266" s="188"/>
      <c r="BW266" s="188"/>
      <c r="BX266" s="188"/>
      <c r="BY266" s="188"/>
      <c r="BZ266" s="188"/>
      <c r="CA266" s="188"/>
      <c r="CB266" s="188"/>
      <c r="CC266" s="188"/>
      <c r="CD266" s="188"/>
      <c r="CE266" s="188"/>
      <c r="CF266" s="188"/>
      <c r="CG266" s="188"/>
      <c r="CH266" s="188"/>
      <c r="CI266" s="188"/>
      <c r="CJ266" s="188"/>
      <c r="CK266" s="188"/>
      <c r="CL266" s="188"/>
      <c r="CM266" s="188"/>
      <c r="CN266" s="188"/>
      <c r="CO266" s="188"/>
      <c r="CP266" s="188"/>
      <c r="CQ266" s="188"/>
      <c r="CR266" s="188"/>
      <c r="CS266" s="188"/>
      <c r="CT266" s="188"/>
      <c r="CU266" s="188"/>
      <c r="CV266" s="188"/>
      <c r="CW266" s="188"/>
      <c r="CX266" s="188"/>
      <c r="CY266" s="188"/>
      <c r="CZ266" s="188"/>
      <c r="DA266" s="188"/>
      <c r="DB266" s="188"/>
      <c r="DC266" s="188"/>
      <c r="DD266" s="188"/>
      <c r="DE266" s="188"/>
      <c r="DF266" s="188"/>
      <c r="DG266" s="188"/>
      <c r="DH266" s="188"/>
      <c r="DI266" s="188"/>
      <c r="DJ266" s="188"/>
      <c r="DK266" s="188"/>
      <c r="DL266" s="188"/>
      <c r="DM266" s="188"/>
      <c r="DN266" s="188"/>
      <c r="DO266" s="188"/>
      <c r="DP266" s="188"/>
      <c r="DQ266" s="188"/>
      <c r="DR266" s="188"/>
      <c r="DS266" s="188"/>
      <c r="DT266" s="188"/>
      <c r="DU266" s="188"/>
      <c r="DV266" s="188"/>
      <c r="DW266" s="188"/>
      <c r="DX266" s="188"/>
      <c r="DY266" s="188"/>
      <c r="DZ266" s="188"/>
      <c r="EA266" s="188"/>
      <c r="EB266" s="188"/>
      <c r="EC266" s="188"/>
      <c r="ED266" s="188"/>
      <c r="EE266" s="188"/>
      <c r="EF266" s="188"/>
      <c r="EG266" s="188"/>
      <c r="EH266" s="188"/>
      <c r="EI266" s="188"/>
      <c r="EJ266" s="188"/>
      <c r="EK266" s="188"/>
      <c r="EL266" s="188"/>
      <c r="EM266" s="188"/>
      <c r="EN266" s="188"/>
      <c r="EO266" s="188"/>
      <c r="EP266" s="188"/>
      <c r="EQ266" s="188"/>
      <c r="ER266" s="188"/>
      <c r="ES266" s="188"/>
      <c r="ET266" s="188"/>
      <c r="EU266" s="188"/>
      <c r="EV266" s="188"/>
      <c r="EW266" s="188"/>
      <c r="EX266" s="188"/>
      <c r="EY266" s="188"/>
      <c r="EZ266" s="188"/>
      <c r="FA266" s="188"/>
      <c r="FB266" s="188"/>
      <c r="FC266" s="188"/>
      <c r="FD266" s="188"/>
      <c r="FE266" s="188"/>
      <c r="FF266" s="188"/>
      <c r="FG266" s="188"/>
      <c r="FH266" s="188"/>
      <c r="FI266" s="188"/>
      <c r="FJ266" s="188"/>
      <c r="FK266" s="188"/>
      <c r="FL266" s="188"/>
      <c r="FM266" s="188"/>
      <c r="FN266" s="188"/>
      <c r="FO266" s="188"/>
      <c r="FP266" s="188"/>
      <c r="FQ266" s="188"/>
      <c r="FR266" s="188"/>
      <c r="FS266" s="188"/>
      <c r="FT266" s="188"/>
      <c r="FU266" s="188"/>
      <c r="FV266" s="188"/>
      <c r="FW266" s="188"/>
      <c r="FX266" s="188"/>
      <c r="FY266" s="188"/>
      <c r="FZ266" s="188"/>
      <c r="GA266" s="188"/>
      <c r="GB266" s="188"/>
      <c r="GC266" s="188"/>
      <c r="GD266" s="188"/>
      <c r="GE266" s="188"/>
      <c r="GF266" s="188"/>
      <c r="GG266" s="188"/>
      <c r="GH266" s="188"/>
      <c r="GI266" s="188"/>
      <c r="GJ266" s="188"/>
      <c r="GK266" s="188"/>
      <c r="GL266" s="188"/>
      <c r="GM266" s="188"/>
      <c r="GN266" s="188"/>
      <c r="GO266" s="188"/>
      <c r="GP266" s="188"/>
      <c r="GQ266" s="188"/>
      <c r="GR266" s="188"/>
      <c r="GS266" s="188"/>
      <c r="GT266" s="188"/>
      <c r="GU266" s="188"/>
      <c r="GV266" s="188"/>
      <c r="GW266" s="188"/>
      <c r="GX266" s="188"/>
      <c r="GY266" s="188"/>
      <c r="GZ266" s="188"/>
      <c r="HA266" s="188"/>
      <c r="HB266" s="188"/>
      <c r="HC266" s="188"/>
      <c r="HD266" s="188"/>
      <c r="HE266" s="188"/>
      <c r="HF266" s="188"/>
      <c r="HG266" s="188"/>
      <c r="HH266" s="188"/>
      <c r="HI266" s="188"/>
      <c r="HJ266" s="188"/>
      <c r="HK266" s="188"/>
      <c r="HL266" s="188"/>
      <c r="HM266" s="188"/>
      <c r="HN266" s="188"/>
      <c r="HO266" s="188"/>
      <c r="HP266" s="188"/>
      <c r="HQ266" s="188"/>
      <c r="HR266" s="188"/>
      <c r="HS266" s="188"/>
      <c r="HT266" s="188"/>
      <c r="HU266" s="188"/>
      <c r="HV266" s="188"/>
      <c r="HW266" s="188"/>
      <c r="HX266" s="188"/>
      <c r="HY266" s="188"/>
      <c r="HZ266" s="188"/>
      <c r="IA266" s="188"/>
      <c r="IB266" s="188"/>
      <c r="IC266" s="188"/>
      <c r="ID266" s="188"/>
      <c r="IE266" s="188"/>
      <c r="IF266" s="188"/>
      <c r="IG266" s="188"/>
      <c r="IH266" s="188"/>
      <c r="II266" s="188"/>
      <c r="IJ266" s="188"/>
      <c r="IK266" s="188"/>
      <c r="IL266" s="188"/>
      <c r="IM266" s="188"/>
      <c r="IN266" s="188"/>
      <c r="IO266" s="188"/>
      <c r="IP266" s="188"/>
      <c r="IQ266" s="188"/>
      <c r="IR266" s="188"/>
    </row>
    <row r="267" spans="1:252" ht="15.75">
      <c r="A267" s="82" t="s">
        <v>422</v>
      </c>
      <c r="B267" s="79" t="s">
        <v>177</v>
      </c>
      <c r="C267" s="79">
        <v>8</v>
      </c>
      <c r="D267" s="83">
        <v>8</v>
      </c>
      <c r="E267" s="124">
        <f>SUM(D267/C267*100)</f>
        <v>100</v>
      </c>
      <c r="F267" s="187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  <c r="AP267" s="188"/>
      <c r="AQ267" s="188"/>
      <c r="AR267" s="188"/>
      <c r="AS267" s="188"/>
      <c r="AT267" s="188"/>
      <c r="AU267" s="188"/>
      <c r="AV267" s="188"/>
      <c r="AW267" s="188"/>
      <c r="AX267" s="188"/>
      <c r="AY267" s="188"/>
      <c r="AZ267" s="188"/>
      <c r="BA267" s="188"/>
      <c r="BB267" s="188"/>
      <c r="BC267" s="188"/>
      <c r="BD267" s="188"/>
      <c r="BE267" s="188"/>
      <c r="BF267" s="188"/>
      <c r="BG267" s="188"/>
      <c r="BH267" s="188"/>
      <c r="BI267" s="188"/>
      <c r="BJ267" s="188"/>
      <c r="BK267" s="188"/>
      <c r="BL267" s="188"/>
      <c r="BM267" s="188"/>
      <c r="BN267" s="188"/>
      <c r="BO267" s="188"/>
      <c r="BP267" s="188"/>
      <c r="BQ267" s="188"/>
      <c r="BR267" s="188"/>
      <c r="BS267" s="188"/>
      <c r="BT267" s="188"/>
      <c r="BU267" s="188"/>
      <c r="BV267" s="188"/>
      <c r="BW267" s="188"/>
      <c r="BX267" s="188"/>
      <c r="BY267" s="188"/>
      <c r="BZ267" s="188"/>
      <c r="CA267" s="188"/>
      <c r="CB267" s="188"/>
      <c r="CC267" s="188"/>
      <c r="CD267" s="188"/>
      <c r="CE267" s="188"/>
      <c r="CF267" s="188"/>
      <c r="CG267" s="188"/>
      <c r="CH267" s="188"/>
      <c r="CI267" s="188"/>
      <c r="CJ267" s="188"/>
      <c r="CK267" s="188"/>
      <c r="CL267" s="188"/>
      <c r="CM267" s="188"/>
      <c r="CN267" s="188"/>
      <c r="CO267" s="188"/>
      <c r="CP267" s="188"/>
      <c r="CQ267" s="188"/>
      <c r="CR267" s="188"/>
      <c r="CS267" s="188"/>
      <c r="CT267" s="188"/>
      <c r="CU267" s="188"/>
      <c r="CV267" s="188"/>
      <c r="CW267" s="188"/>
      <c r="CX267" s="188"/>
      <c r="CY267" s="188"/>
      <c r="CZ267" s="188"/>
      <c r="DA267" s="188"/>
      <c r="DB267" s="188"/>
      <c r="DC267" s="188"/>
      <c r="DD267" s="188"/>
      <c r="DE267" s="188"/>
      <c r="DF267" s="188"/>
      <c r="DG267" s="188"/>
      <c r="DH267" s="188"/>
      <c r="DI267" s="188"/>
      <c r="DJ267" s="188"/>
      <c r="DK267" s="188"/>
      <c r="DL267" s="188"/>
      <c r="DM267" s="188"/>
      <c r="DN267" s="188"/>
      <c r="DO267" s="188"/>
      <c r="DP267" s="188"/>
      <c r="DQ267" s="188"/>
      <c r="DR267" s="188"/>
      <c r="DS267" s="188"/>
      <c r="DT267" s="188"/>
      <c r="DU267" s="188"/>
      <c r="DV267" s="188"/>
      <c r="DW267" s="188"/>
      <c r="DX267" s="188"/>
      <c r="DY267" s="188"/>
      <c r="DZ267" s="188"/>
      <c r="EA267" s="188"/>
      <c r="EB267" s="188"/>
      <c r="EC267" s="188"/>
      <c r="ED267" s="188"/>
      <c r="EE267" s="188"/>
      <c r="EF267" s="188"/>
      <c r="EG267" s="188"/>
      <c r="EH267" s="188"/>
      <c r="EI267" s="188"/>
      <c r="EJ267" s="188"/>
      <c r="EK267" s="188"/>
      <c r="EL267" s="188"/>
      <c r="EM267" s="188"/>
      <c r="EN267" s="188"/>
      <c r="EO267" s="188"/>
      <c r="EP267" s="188"/>
      <c r="EQ267" s="188"/>
      <c r="ER267" s="188"/>
      <c r="ES267" s="188"/>
      <c r="ET267" s="188"/>
      <c r="EU267" s="188"/>
      <c r="EV267" s="188"/>
      <c r="EW267" s="188"/>
      <c r="EX267" s="188"/>
      <c r="EY267" s="188"/>
      <c r="EZ267" s="188"/>
      <c r="FA267" s="188"/>
      <c r="FB267" s="188"/>
      <c r="FC267" s="188"/>
      <c r="FD267" s="188"/>
      <c r="FE267" s="188"/>
      <c r="FF267" s="188"/>
      <c r="FG267" s="188"/>
      <c r="FH267" s="188"/>
      <c r="FI267" s="188"/>
      <c r="FJ267" s="188"/>
      <c r="FK267" s="188"/>
      <c r="FL267" s="188"/>
      <c r="FM267" s="188"/>
      <c r="FN267" s="188"/>
      <c r="FO267" s="188"/>
      <c r="FP267" s="188"/>
      <c r="FQ267" s="188"/>
      <c r="FR267" s="188"/>
      <c r="FS267" s="188"/>
      <c r="FT267" s="188"/>
      <c r="FU267" s="188"/>
      <c r="FV267" s="188"/>
      <c r="FW267" s="188"/>
      <c r="FX267" s="188"/>
      <c r="FY267" s="188"/>
      <c r="FZ267" s="188"/>
      <c r="GA267" s="188"/>
      <c r="GB267" s="188"/>
      <c r="GC267" s="188"/>
      <c r="GD267" s="188"/>
      <c r="GE267" s="188"/>
      <c r="GF267" s="188"/>
      <c r="GG267" s="188"/>
      <c r="GH267" s="188"/>
      <c r="GI267" s="188"/>
      <c r="GJ267" s="188"/>
      <c r="GK267" s="188"/>
      <c r="GL267" s="188"/>
      <c r="GM267" s="188"/>
      <c r="GN267" s="188"/>
      <c r="GO267" s="188"/>
      <c r="GP267" s="188"/>
      <c r="GQ267" s="188"/>
      <c r="GR267" s="188"/>
      <c r="GS267" s="188"/>
      <c r="GT267" s="188"/>
      <c r="GU267" s="188"/>
      <c r="GV267" s="188"/>
      <c r="GW267" s="188"/>
      <c r="GX267" s="188"/>
      <c r="GY267" s="188"/>
      <c r="GZ267" s="188"/>
      <c r="HA267" s="188"/>
      <c r="HB267" s="188"/>
      <c r="HC267" s="188"/>
      <c r="HD267" s="188"/>
      <c r="HE267" s="188"/>
      <c r="HF267" s="188"/>
      <c r="HG267" s="188"/>
      <c r="HH267" s="188"/>
      <c r="HI267" s="188"/>
      <c r="HJ267" s="188"/>
      <c r="HK267" s="188"/>
      <c r="HL267" s="188"/>
      <c r="HM267" s="188"/>
      <c r="HN267" s="188"/>
      <c r="HO267" s="188"/>
      <c r="HP267" s="188"/>
      <c r="HQ267" s="188"/>
      <c r="HR267" s="188"/>
      <c r="HS267" s="188"/>
      <c r="HT267" s="188"/>
      <c r="HU267" s="188"/>
      <c r="HV267" s="188"/>
      <c r="HW267" s="188"/>
      <c r="HX267" s="188"/>
      <c r="HY267" s="188"/>
      <c r="HZ267" s="188"/>
      <c r="IA267" s="188"/>
      <c r="IB267" s="188"/>
      <c r="IC267" s="188"/>
      <c r="ID267" s="188"/>
      <c r="IE267" s="188"/>
      <c r="IF267" s="188"/>
      <c r="IG267" s="188"/>
      <c r="IH267" s="188"/>
      <c r="II267" s="188"/>
      <c r="IJ267" s="188"/>
      <c r="IK267" s="188"/>
      <c r="IL267" s="188"/>
      <c r="IM267" s="188"/>
      <c r="IN267" s="188"/>
      <c r="IO267" s="188"/>
      <c r="IP267" s="188"/>
      <c r="IQ267" s="188"/>
      <c r="IR267" s="188"/>
    </row>
    <row r="268" spans="1:252" ht="36">
      <c r="A268" s="84" t="s">
        <v>423</v>
      </c>
      <c r="B268" s="79" t="s">
        <v>424</v>
      </c>
      <c r="C268" s="79">
        <v>13.9</v>
      </c>
      <c r="D268" s="83">
        <v>17.8</v>
      </c>
      <c r="E268" s="124">
        <f>SUM(D268/C268*100)</f>
        <v>128.05755395683454</v>
      </c>
      <c r="F268" s="187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  <c r="AP268" s="188"/>
      <c r="AQ268" s="188"/>
      <c r="AR268" s="188"/>
      <c r="AS268" s="188"/>
      <c r="AT268" s="188"/>
      <c r="AU268" s="188"/>
      <c r="AV268" s="188"/>
      <c r="AW268" s="188"/>
      <c r="AX268" s="188"/>
      <c r="AY268" s="188"/>
      <c r="AZ268" s="188"/>
      <c r="BA268" s="188"/>
      <c r="BB268" s="188"/>
      <c r="BC268" s="188"/>
      <c r="BD268" s="188"/>
      <c r="BE268" s="188"/>
      <c r="BF268" s="188"/>
      <c r="BG268" s="188"/>
      <c r="BH268" s="188"/>
      <c r="BI268" s="188"/>
      <c r="BJ268" s="188"/>
      <c r="BK268" s="188"/>
      <c r="BL268" s="188"/>
      <c r="BM268" s="188"/>
      <c r="BN268" s="188"/>
      <c r="BO268" s="188"/>
      <c r="BP268" s="188"/>
      <c r="BQ268" s="188"/>
      <c r="BR268" s="188"/>
      <c r="BS268" s="188"/>
      <c r="BT268" s="188"/>
      <c r="BU268" s="188"/>
      <c r="BV268" s="188"/>
      <c r="BW268" s="188"/>
      <c r="BX268" s="188"/>
      <c r="BY268" s="188"/>
      <c r="BZ268" s="188"/>
      <c r="CA268" s="188"/>
      <c r="CB268" s="188"/>
      <c r="CC268" s="188"/>
      <c r="CD268" s="188"/>
      <c r="CE268" s="188"/>
      <c r="CF268" s="188"/>
      <c r="CG268" s="188"/>
      <c r="CH268" s="188"/>
      <c r="CI268" s="188"/>
      <c r="CJ268" s="188"/>
      <c r="CK268" s="188"/>
      <c r="CL268" s="188"/>
      <c r="CM268" s="188"/>
      <c r="CN268" s="188"/>
      <c r="CO268" s="188"/>
      <c r="CP268" s="188"/>
      <c r="CQ268" s="188"/>
      <c r="CR268" s="188"/>
      <c r="CS268" s="188"/>
      <c r="CT268" s="188"/>
      <c r="CU268" s="188"/>
      <c r="CV268" s="188"/>
      <c r="CW268" s="188"/>
      <c r="CX268" s="188"/>
      <c r="CY268" s="188"/>
      <c r="CZ268" s="188"/>
      <c r="DA268" s="188"/>
      <c r="DB268" s="188"/>
      <c r="DC268" s="188"/>
      <c r="DD268" s="188"/>
      <c r="DE268" s="188"/>
      <c r="DF268" s="188"/>
      <c r="DG268" s="188"/>
      <c r="DH268" s="188"/>
      <c r="DI268" s="188"/>
      <c r="DJ268" s="188"/>
      <c r="DK268" s="188"/>
      <c r="DL268" s="188"/>
      <c r="DM268" s="188"/>
      <c r="DN268" s="188"/>
      <c r="DO268" s="188"/>
      <c r="DP268" s="188"/>
      <c r="DQ268" s="188"/>
      <c r="DR268" s="188"/>
      <c r="DS268" s="188"/>
      <c r="DT268" s="188"/>
      <c r="DU268" s="188"/>
      <c r="DV268" s="188"/>
      <c r="DW268" s="188"/>
      <c r="DX268" s="188"/>
      <c r="DY268" s="188"/>
      <c r="DZ268" s="188"/>
      <c r="EA268" s="188"/>
      <c r="EB268" s="188"/>
      <c r="EC268" s="188"/>
      <c r="ED268" s="188"/>
      <c r="EE268" s="188"/>
      <c r="EF268" s="188"/>
      <c r="EG268" s="188"/>
      <c r="EH268" s="188"/>
      <c r="EI268" s="188"/>
      <c r="EJ268" s="188"/>
      <c r="EK268" s="188"/>
      <c r="EL268" s="188"/>
      <c r="EM268" s="188"/>
      <c r="EN268" s="188"/>
      <c r="EO268" s="188"/>
      <c r="EP268" s="188"/>
      <c r="EQ268" s="188"/>
      <c r="ER268" s="188"/>
      <c r="ES268" s="188"/>
      <c r="ET268" s="188"/>
      <c r="EU268" s="188"/>
      <c r="EV268" s="188"/>
      <c r="EW268" s="188"/>
      <c r="EX268" s="188"/>
      <c r="EY268" s="188"/>
      <c r="EZ268" s="188"/>
      <c r="FA268" s="188"/>
      <c r="FB268" s="188"/>
      <c r="FC268" s="188"/>
      <c r="FD268" s="188"/>
      <c r="FE268" s="188"/>
      <c r="FF268" s="188"/>
      <c r="FG268" s="188"/>
      <c r="FH268" s="188"/>
      <c r="FI268" s="188"/>
      <c r="FJ268" s="188"/>
      <c r="FK268" s="188"/>
      <c r="FL268" s="188"/>
      <c r="FM268" s="188"/>
      <c r="FN268" s="188"/>
      <c r="FO268" s="188"/>
      <c r="FP268" s="188"/>
      <c r="FQ268" s="188"/>
      <c r="FR268" s="188"/>
      <c r="FS268" s="188"/>
      <c r="FT268" s="188"/>
      <c r="FU268" s="188"/>
      <c r="FV268" s="188"/>
      <c r="FW268" s="188"/>
      <c r="FX268" s="188"/>
      <c r="FY268" s="188"/>
      <c r="FZ268" s="188"/>
      <c r="GA268" s="188"/>
      <c r="GB268" s="188"/>
      <c r="GC268" s="188"/>
      <c r="GD268" s="188"/>
      <c r="GE268" s="188"/>
      <c r="GF268" s="188"/>
      <c r="GG268" s="188"/>
      <c r="GH268" s="188"/>
      <c r="GI268" s="188"/>
      <c r="GJ268" s="188"/>
      <c r="GK268" s="188"/>
      <c r="GL268" s="188"/>
      <c r="GM268" s="188"/>
      <c r="GN268" s="188"/>
      <c r="GO268" s="188"/>
      <c r="GP268" s="188"/>
      <c r="GQ268" s="188"/>
      <c r="GR268" s="188"/>
      <c r="GS268" s="188"/>
      <c r="GT268" s="188"/>
      <c r="GU268" s="188"/>
      <c r="GV268" s="188"/>
      <c r="GW268" s="188"/>
      <c r="GX268" s="188"/>
      <c r="GY268" s="188"/>
      <c r="GZ268" s="188"/>
      <c r="HA268" s="188"/>
      <c r="HB268" s="188"/>
      <c r="HC268" s="188"/>
      <c r="HD268" s="188"/>
      <c r="HE268" s="188"/>
      <c r="HF268" s="188"/>
      <c r="HG268" s="188"/>
      <c r="HH268" s="188"/>
      <c r="HI268" s="188"/>
      <c r="HJ268" s="188"/>
      <c r="HK268" s="188"/>
      <c r="HL268" s="188"/>
      <c r="HM268" s="188"/>
      <c r="HN268" s="188"/>
      <c r="HO268" s="188"/>
      <c r="HP268" s="188"/>
      <c r="HQ268" s="188"/>
      <c r="HR268" s="188"/>
      <c r="HS268" s="188"/>
      <c r="HT268" s="188"/>
      <c r="HU268" s="188"/>
      <c r="HV268" s="188"/>
      <c r="HW268" s="188"/>
      <c r="HX268" s="188"/>
      <c r="HY268" s="188"/>
      <c r="HZ268" s="188"/>
      <c r="IA268" s="188"/>
      <c r="IB268" s="188"/>
      <c r="IC268" s="188"/>
      <c r="ID268" s="188"/>
      <c r="IE268" s="188"/>
      <c r="IF268" s="188"/>
      <c r="IG268" s="188"/>
      <c r="IH268" s="188"/>
      <c r="II268" s="188"/>
      <c r="IJ268" s="188"/>
      <c r="IK268" s="188"/>
      <c r="IL268" s="188"/>
      <c r="IM268" s="188"/>
      <c r="IN268" s="188"/>
      <c r="IO268" s="188"/>
      <c r="IP268" s="188"/>
      <c r="IQ268" s="188"/>
      <c r="IR268" s="188"/>
    </row>
    <row r="269" spans="1:252">
      <c r="A269" s="717" t="s">
        <v>425</v>
      </c>
      <c r="B269" s="718"/>
      <c r="C269" s="718"/>
      <c r="D269" s="718"/>
      <c r="E269" s="719"/>
      <c r="F269" s="187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  <c r="AP269" s="188"/>
      <c r="AQ269" s="188"/>
      <c r="AR269" s="188"/>
      <c r="AS269" s="188"/>
      <c r="AT269" s="188"/>
      <c r="AU269" s="188"/>
      <c r="AV269" s="188"/>
      <c r="AW269" s="188"/>
      <c r="AX269" s="188"/>
      <c r="AY269" s="188"/>
      <c r="AZ269" s="188"/>
      <c r="BA269" s="188"/>
      <c r="BB269" s="188"/>
      <c r="BC269" s="188"/>
      <c r="BD269" s="188"/>
      <c r="BE269" s="188"/>
      <c r="BF269" s="188"/>
      <c r="BG269" s="188"/>
      <c r="BH269" s="188"/>
      <c r="BI269" s="188"/>
      <c r="BJ269" s="188"/>
      <c r="BK269" s="188"/>
      <c r="BL269" s="188"/>
      <c r="BM269" s="188"/>
      <c r="BN269" s="188"/>
      <c r="BO269" s="188"/>
      <c r="BP269" s="188"/>
      <c r="BQ269" s="188"/>
      <c r="BR269" s="188"/>
      <c r="BS269" s="188"/>
      <c r="BT269" s="188"/>
      <c r="BU269" s="188"/>
      <c r="BV269" s="188"/>
      <c r="BW269" s="188"/>
      <c r="BX269" s="188"/>
      <c r="BY269" s="188"/>
      <c r="BZ269" s="188"/>
      <c r="CA269" s="188"/>
      <c r="CB269" s="188"/>
      <c r="CC269" s="188"/>
      <c r="CD269" s="188"/>
      <c r="CE269" s="188"/>
      <c r="CF269" s="188"/>
      <c r="CG269" s="188"/>
      <c r="CH269" s="188"/>
      <c r="CI269" s="188"/>
      <c r="CJ269" s="188"/>
      <c r="CK269" s="188"/>
      <c r="CL269" s="188"/>
      <c r="CM269" s="188"/>
      <c r="CN269" s="188"/>
      <c r="CO269" s="188"/>
      <c r="CP269" s="188"/>
      <c r="CQ269" s="188"/>
      <c r="CR269" s="188"/>
      <c r="CS269" s="188"/>
      <c r="CT269" s="188"/>
      <c r="CU269" s="188"/>
      <c r="CV269" s="188"/>
      <c r="CW269" s="188"/>
      <c r="CX269" s="188"/>
      <c r="CY269" s="188"/>
      <c r="CZ269" s="188"/>
      <c r="DA269" s="188"/>
      <c r="DB269" s="188"/>
      <c r="DC269" s="188"/>
      <c r="DD269" s="188"/>
      <c r="DE269" s="188"/>
      <c r="DF269" s="188"/>
      <c r="DG269" s="188"/>
      <c r="DH269" s="188"/>
      <c r="DI269" s="188"/>
      <c r="DJ269" s="188"/>
      <c r="DK269" s="188"/>
      <c r="DL269" s="188"/>
      <c r="DM269" s="188"/>
      <c r="DN269" s="188"/>
      <c r="DO269" s="188"/>
      <c r="DP269" s="188"/>
      <c r="DQ269" s="188"/>
      <c r="DR269" s="188"/>
      <c r="DS269" s="188"/>
      <c r="DT269" s="188"/>
      <c r="DU269" s="188"/>
      <c r="DV269" s="188"/>
      <c r="DW269" s="188"/>
      <c r="DX269" s="188"/>
      <c r="DY269" s="188"/>
      <c r="DZ269" s="188"/>
      <c r="EA269" s="188"/>
      <c r="EB269" s="188"/>
      <c r="EC269" s="188"/>
      <c r="ED269" s="188"/>
      <c r="EE269" s="188"/>
      <c r="EF269" s="188"/>
      <c r="EG269" s="188"/>
      <c r="EH269" s="188"/>
      <c r="EI269" s="188"/>
      <c r="EJ269" s="188"/>
      <c r="EK269" s="188"/>
      <c r="EL269" s="188"/>
      <c r="EM269" s="188"/>
      <c r="EN269" s="188"/>
      <c r="EO269" s="188"/>
      <c r="EP269" s="188"/>
      <c r="EQ269" s="188"/>
      <c r="ER269" s="188"/>
      <c r="ES269" s="188"/>
      <c r="ET269" s="188"/>
      <c r="EU269" s="188"/>
      <c r="EV269" s="188"/>
      <c r="EW269" s="188"/>
      <c r="EX269" s="188"/>
      <c r="EY269" s="188"/>
      <c r="EZ269" s="188"/>
      <c r="FA269" s="188"/>
      <c r="FB269" s="188"/>
      <c r="FC269" s="188"/>
      <c r="FD269" s="188"/>
      <c r="FE269" s="188"/>
      <c r="FF269" s="188"/>
      <c r="FG269" s="188"/>
      <c r="FH269" s="188"/>
      <c r="FI269" s="188"/>
      <c r="FJ269" s="188"/>
      <c r="FK269" s="188"/>
      <c r="FL269" s="188"/>
      <c r="FM269" s="188"/>
      <c r="FN269" s="188"/>
      <c r="FO269" s="188"/>
      <c r="FP269" s="188"/>
      <c r="FQ269" s="188"/>
      <c r="FR269" s="188"/>
      <c r="FS269" s="188"/>
      <c r="FT269" s="188"/>
      <c r="FU269" s="188"/>
      <c r="FV269" s="188"/>
      <c r="FW269" s="188"/>
      <c r="FX269" s="188"/>
      <c r="FY269" s="188"/>
      <c r="FZ269" s="188"/>
      <c r="GA269" s="188"/>
      <c r="GB269" s="188"/>
      <c r="GC269" s="188"/>
      <c r="GD269" s="188"/>
      <c r="GE269" s="188"/>
      <c r="GF269" s="188"/>
      <c r="GG269" s="188"/>
      <c r="GH269" s="188"/>
      <c r="GI269" s="188"/>
      <c r="GJ269" s="188"/>
      <c r="GK269" s="188"/>
      <c r="GL269" s="188"/>
      <c r="GM269" s="188"/>
      <c r="GN269" s="188"/>
      <c r="GO269" s="188"/>
      <c r="GP269" s="188"/>
      <c r="GQ269" s="188"/>
      <c r="GR269" s="188"/>
      <c r="GS269" s="188"/>
      <c r="GT269" s="188"/>
      <c r="GU269" s="188"/>
      <c r="GV269" s="188"/>
      <c r="GW269" s="188"/>
      <c r="GX269" s="188"/>
      <c r="GY269" s="188"/>
      <c r="GZ269" s="188"/>
      <c r="HA269" s="188"/>
      <c r="HB269" s="188"/>
      <c r="HC269" s="188"/>
      <c r="HD269" s="188"/>
      <c r="HE269" s="188"/>
      <c r="HF269" s="188"/>
      <c r="HG269" s="188"/>
      <c r="HH269" s="188"/>
      <c r="HI269" s="188"/>
      <c r="HJ269" s="188"/>
      <c r="HK269" s="188"/>
      <c r="HL269" s="188"/>
      <c r="HM269" s="188"/>
      <c r="HN269" s="188"/>
      <c r="HO269" s="188"/>
      <c r="HP269" s="188"/>
      <c r="HQ269" s="188"/>
      <c r="HR269" s="188"/>
      <c r="HS269" s="188"/>
      <c r="HT269" s="188"/>
      <c r="HU269" s="188"/>
      <c r="HV269" s="188"/>
      <c r="HW269" s="188"/>
      <c r="HX269" s="188"/>
      <c r="HY269" s="188"/>
      <c r="HZ269" s="188"/>
      <c r="IA269" s="188"/>
      <c r="IB269" s="188"/>
      <c r="IC269" s="188"/>
      <c r="ID269" s="188"/>
      <c r="IE269" s="188"/>
      <c r="IF269" s="188"/>
      <c r="IG269" s="188"/>
      <c r="IH269" s="188"/>
      <c r="II269" s="188"/>
      <c r="IJ269" s="188"/>
      <c r="IK269" s="188"/>
      <c r="IL269" s="188"/>
      <c r="IM269" s="188"/>
      <c r="IN269" s="188"/>
      <c r="IO269" s="188"/>
      <c r="IP269" s="188"/>
      <c r="IQ269" s="188"/>
      <c r="IR269" s="188"/>
    </row>
    <row r="270" spans="1:252" ht="36">
      <c r="A270" s="77" t="s">
        <v>426</v>
      </c>
      <c r="B270" s="79" t="s">
        <v>8</v>
      </c>
      <c r="C270" s="78">
        <v>33</v>
      </c>
      <c r="D270" s="83">
        <v>73.900000000000006</v>
      </c>
      <c r="E270" s="124">
        <f>SUM(D270/C270*100)</f>
        <v>223.93939393939397</v>
      </c>
      <c r="F270" s="187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  <c r="AP270" s="188"/>
      <c r="AQ270" s="188"/>
      <c r="AR270" s="188"/>
      <c r="AS270" s="188"/>
      <c r="AT270" s="188"/>
      <c r="AU270" s="188"/>
      <c r="AV270" s="188"/>
      <c r="AW270" s="188"/>
      <c r="AX270" s="188"/>
      <c r="AY270" s="188"/>
      <c r="AZ270" s="188"/>
      <c r="BA270" s="188"/>
      <c r="BB270" s="188"/>
      <c r="BC270" s="188"/>
      <c r="BD270" s="188"/>
      <c r="BE270" s="188"/>
      <c r="BF270" s="188"/>
      <c r="BG270" s="188"/>
      <c r="BH270" s="188"/>
      <c r="BI270" s="188"/>
      <c r="BJ270" s="188"/>
      <c r="BK270" s="188"/>
      <c r="BL270" s="188"/>
      <c r="BM270" s="188"/>
      <c r="BN270" s="188"/>
      <c r="BO270" s="188"/>
      <c r="BP270" s="188"/>
      <c r="BQ270" s="188"/>
      <c r="BR270" s="188"/>
      <c r="BS270" s="188"/>
      <c r="BT270" s="188"/>
      <c r="BU270" s="188"/>
      <c r="BV270" s="188"/>
      <c r="BW270" s="188"/>
      <c r="BX270" s="188"/>
      <c r="BY270" s="188"/>
      <c r="BZ270" s="188"/>
      <c r="CA270" s="188"/>
      <c r="CB270" s="188"/>
      <c r="CC270" s="188"/>
      <c r="CD270" s="188"/>
      <c r="CE270" s="188"/>
      <c r="CF270" s="188"/>
      <c r="CG270" s="188"/>
      <c r="CH270" s="188"/>
      <c r="CI270" s="188"/>
      <c r="CJ270" s="188"/>
      <c r="CK270" s="188"/>
      <c r="CL270" s="188"/>
      <c r="CM270" s="188"/>
      <c r="CN270" s="188"/>
      <c r="CO270" s="188"/>
      <c r="CP270" s="188"/>
      <c r="CQ270" s="188"/>
      <c r="CR270" s="188"/>
      <c r="CS270" s="188"/>
      <c r="CT270" s="188"/>
      <c r="CU270" s="188"/>
      <c r="CV270" s="188"/>
      <c r="CW270" s="188"/>
      <c r="CX270" s="188"/>
      <c r="CY270" s="188"/>
      <c r="CZ270" s="188"/>
      <c r="DA270" s="188"/>
      <c r="DB270" s="188"/>
      <c r="DC270" s="188"/>
      <c r="DD270" s="188"/>
      <c r="DE270" s="188"/>
      <c r="DF270" s="188"/>
      <c r="DG270" s="188"/>
      <c r="DH270" s="188"/>
      <c r="DI270" s="188"/>
      <c r="DJ270" s="188"/>
      <c r="DK270" s="188"/>
      <c r="DL270" s="188"/>
      <c r="DM270" s="188"/>
      <c r="DN270" s="188"/>
      <c r="DO270" s="188"/>
      <c r="DP270" s="188"/>
      <c r="DQ270" s="188"/>
      <c r="DR270" s="188"/>
      <c r="DS270" s="188"/>
      <c r="DT270" s="188"/>
      <c r="DU270" s="188"/>
      <c r="DV270" s="188"/>
      <c r="DW270" s="188"/>
      <c r="DX270" s="188"/>
      <c r="DY270" s="188"/>
      <c r="DZ270" s="188"/>
      <c r="EA270" s="188"/>
      <c r="EB270" s="188"/>
      <c r="EC270" s="188"/>
      <c r="ED270" s="188"/>
      <c r="EE270" s="188"/>
      <c r="EF270" s="188"/>
      <c r="EG270" s="188"/>
      <c r="EH270" s="188"/>
      <c r="EI270" s="188"/>
      <c r="EJ270" s="188"/>
      <c r="EK270" s="188"/>
      <c r="EL270" s="188"/>
      <c r="EM270" s="188"/>
      <c r="EN270" s="188"/>
      <c r="EO270" s="188"/>
      <c r="EP270" s="188"/>
      <c r="EQ270" s="188"/>
      <c r="ER270" s="188"/>
      <c r="ES270" s="188"/>
      <c r="ET270" s="188"/>
      <c r="EU270" s="188"/>
      <c r="EV270" s="188"/>
      <c r="EW270" s="188"/>
      <c r="EX270" s="188"/>
      <c r="EY270" s="188"/>
      <c r="EZ270" s="188"/>
      <c r="FA270" s="188"/>
      <c r="FB270" s="188"/>
      <c r="FC270" s="188"/>
      <c r="FD270" s="188"/>
      <c r="FE270" s="188"/>
      <c r="FF270" s="188"/>
      <c r="FG270" s="188"/>
      <c r="FH270" s="188"/>
      <c r="FI270" s="188"/>
      <c r="FJ270" s="188"/>
      <c r="FK270" s="188"/>
      <c r="FL270" s="188"/>
      <c r="FM270" s="188"/>
      <c r="FN270" s="188"/>
      <c r="FO270" s="188"/>
      <c r="FP270" s="188"/>
      <c r="FQ270" s="188"/>
      <c r="FR270" s="188"/>
      <c r="FS270" s="188"/>
      <c r="FT270" s="188"/>
      <c r="FU270" s="188"/>
      <c r="FV270" s="188"/>
      <c r="FW270" s="188"/>
      <c r="FX270" s="188"/>
      <c r="FY270" s="188"/>
      <c r="FZ270" s="188"/>
      <c r="GA270" s="188"/>
      <c r="GB270" s="188"/>
      <c r="GC270" s="188"/>
      <c r="GD270" s="188"/>
      <c r="GE270" s="188"/>
      <c r="GF270" s="188"/>
      <c r="GG270" s="188"/>
      <c r="GH270" s="188"/>
      <c r="GI270" s="188"/>
      <c r="GJ270" s="188"/>
      <c r="GK270" s="188"/>
      <c r="GL270" s="188"/>
      <c r="GM270" s="188"/>
      <c r="GN270" s="188"/>
      <c r="GO270" s="188"/>
      <c r="GP270" s="188"/>
      <c r="GQ270" s="188"/>
      <c r="GR270" s="188"/>
      <c r="GS270" s="188"/>
      <c r="GT270" s="188"/>
      <c r="GU270" s="188"/>
      <c r="GV270" s="188"/>
      <c r="GW270" s="188"/>
      <c r="GX270" s="188"/>
      <c r="GY270" s="188"/>
      <c r="GZ270" s="188"/>
      <c r="HA270" s="188"/>
      <c r="HB270" s="188"/>
      <c r="HC270" s="188"/>
      <c r="HD270" s="188"/>
      <c r="HE270" s="188"/>
      <c r="HF270" s="188"/>
      <c r="HG270" s="188"/>
      <c r="HH270" s="188"/>
      <c r="HI270" s="188"/>
      <c r="HJ270" s="188"/>
      <c r="HK270" s="188"/>
      <c r="HL270" s="188"/>
      <c r="HM270" s="188"/>
      <c r="HN270" s="188"/>
      <c r="HO270" s="188"/>
      <c r="HP270" s="188"/>
      <c r="HQ270" s="188"/>
      <c r="HR270" s="188"/>
      <c r="HS270" s="188"/>
      <c r="HT270" s="188"/>
      <c r="HU270" s="188"/>
      <c r="HV270" s="188"/>
      <c r="HW270" s="188"/>
      <c r="HX270" s="188"/>
      <c r="HY270" s="188"/>
      <c r="HZ270" s="188"/>
      <c r="IA270" s="188"/>
      <c r="IB270" s="188"/>
      <c r="IC270" s="188"/>
      <c r="ID270" s="188"/>
      <c r="IE270" s="188"/>
      <c r="IF270" s="188"/>
      <c r="IG270" s="188"/>
      <c r="IH270" s="188"/>
      <c r="II270" s="188"/>
      <c r="IJ270" s="188"/>
      <c r="IK270" s="188"/>
      <c r="IL270" s="188"/>
      <c r="IM270" s="188"/>
      <c r="IN270" s="188"/>
      <c r="IO270" s="188"/>
      <c r="IP270" s="188"/>
      <c r="IQ270" s="188"/>
      <c r="IR270" s="188"/>
    </row>
    <row r="271" spans="1:252" ht="15.75">
      <c r="A271" s="85" t="s">
        <v>427</v>
      </c>
      <c r="B271" s="79" t="s">
        <v>424</v>
      </c>
      <c r="C271" s="86">
        <v>3.3</v>
      </c>
      <c r="D271" s="83">
        <v>4</v>
      </c>
      <c r="E271" s="124">
        <f>SUM(D271/C271*100)</f>
        <v>121.21212121212122</v>
      </c>
      <c r="F271" s="187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  <c r="AP271" s="188"/>
      <c r="AQ271" s="188"/>
      <c r="AR271" s="188"/>
      <c r="AS271" s="188"/>
      <c r="AT271" s="188"/>
      <c r="AU271" s="188"/>
      <c r="AV271" s="188"/>
      <c r="AW271" s="188"/>
      <c r="AX271" s="188"/>
      <c r="AY271" s="188"/>
      <c r="AZ271" s="188"/>
      <c r="BA271" s="188"/>
      <c r="BB271" s="188"/>
      <c r="BC271" s="188"/>
      <c r="BD271" s="188"/>
      <c r="BE271" s="188"/>
      <c r="BF271" s="188"/>
      <c r="BG271" s="188"/>
      <c r="BH271" s="188"/>
      <c r="BI271" s="188"/>
      <c r="BJ271" s="188"/>
      <c r="BK271" s="188"/>
      <c r="BL271" s="188"/>
      <c r="BM271" s="188"/>
      <c r="BN271" s="188"/>
      <c r="BO271" s="188"/>
      <c r="BP271" s="188"/>
      <c r="BQ271" s="188"/>
      <c r="BR271" s="188"/>
      <c r="BS271" s="188"/>
      <c r="BT271" s="188"/>
      <c r="BU271" s="188"/>
      <c r="BV271" s="188"/>
      <c r="BW271" s="188"/>
      <c r="BX271" s="188"/>
      <c r="BY271" s="188"/>
      <c r="BZ271" s="188"/>
      <c r="CA271" s="188"/>
      <c r="CB271" s="188"/>
      <c r="CC271" s="188"/>
      <c r="CD271" s="188"/>
      <c r="CE271" s="188"/>
      <c r="CF271" s="188"/>
      <c r="CG271" s="188"/>
      <c r="CH271" s="188"/>
      <c r="CI271" s="188"/>
      <c r="CJ271" s="188"/>
      <c r="CK271" s="188"/>
      <c r="CL271" s="188"/>
      <c r="CM271" s="188"/>
      <c r="CN271" s="188"/>
      <c r="CO271" s="188"/>
      <c r="CP271" s="188"/>
      <c r="CQ271" s="188"/>
      <c r="CR271" s="188"/>
      <c r="CS271" s="188"/>
      <c r="CT271" s="188"/>
      <c r="CU271" s="188"/>
      <c r="CV271" s="188"/>
      <c r="CW271" s="188"/>
      <c r="CX271" s="188"/>
      <c r="CY271" s="188"/>
      <c r="CZ271" s="188"/>
      <c r="DA271" s="188"/>
      <c r="DB271" s="188"/>
      <c r="DC271" s="188"/>
      <c r="DD271" s="188"/>
      <c r="DE271" s="188"/>
      <c r="DF271" s="188"/>
      <c r="DG271" s="188"/>
      <c r="DH271" s="188"/>
      <c r="DI271" s="188"/>
      <c r="DJ271" s="188"/>
      <c r="DK271" s="188"/>
      <c r="DL271" s="188"/>
      <c r="DM271" s="188"/>
      <c r="DN271" s="188"/>
      <c r="DO271" s="188"/>
      <c r="DP271" s="188"/>
      <c r="DQ271" s="188"/>
      <c r="DR271" s="188"/>
      <c r="DS271" s="188"/>
      <c r="DT271" s="188"/>
      <c r="DU271" s="188"/>
      <c r="DV271" s="188"/>
      <c r="DW271" s="188"/>
      <c r="DX271" s="188"/>
      <c r="DY271" s="188"/>
      <c r="DZ271" s="188"/>
      <c r="EA271" s="188"/>
      <c r="EB271" s="188"/>
      <c r="EC271" s="188"/>
      <c r="ED271" s="188"/>
      <c r="EE271" s="188"/>
      <c r="EF271" s="188"/>
      <c r="EG271" s="188"/>
      <c r="EH271" s="188"/>
      <c r="EI271" s="188"/>
      <c r="EJ271" s="188"/>
      <c r="EK271" s="188"/>
      <c r="EL271" s="188"/>
      <c r="EM271" s="188"/>
      <c r="EN271" s="188"/>
      <c r="EO271" s="188"/>
      <c r="EP271" s="188"/>
      <c r="EQ271" s="188"/>
      <c r="ER271" s="188"/>
      <c r="ES271" s="188"/>
      <c r="ET271" s="188"/>
      <c r="EU271" s="188"/>
      <c r="EV271" s="188"/>
      <c r="EW271" s="188"/>
      <c r="EX271" s="188"/>
      <c r="EY271" s="188"/>
      <c r="EZ271" s="188"/>
      <c r="FA271" s="188"/>
      <c r="FB271" s="188"/>
      <c r="FC271" s="188"/>
      <c r="FD271" s="188"/>
      <c r="FE271" s="188"/>
      <c r="FF271" s="188"/>
      <c r="FG271" s="188"/>
      <c r="FH271" s="188"/>
      <c r="FI271" s="188"/>
      <c r="FJ271" s="188"/>
      <c r="FK271" s="188"/>
      <c r="FL271" s="188"/>
      <c r="FM271" s="188"/>
      <c r="FN271" s="188"/>
      <c r="FO271" s="188"/>
      <c r="FP271" s="188"/>
      <c r="FQ271" s="188"/>
      <c r="FR271" s="188"/>
      <c r="FS271" s="188"/>
      <c r="FT271" s="188"/>
      <c r="FU271" s="188"/>
      <c r="FV271" s="188"/>
      <c r="FW271" s="188"/>
      <c r="FX271" s="188"/>
      <c r="FY271" s="188"/>
      <c r="FZ271" s="188"/>
      <c r="GA271" s="188"/>
      <c r="GB271" s="188"/>
      <c r="GC271" s="188"/>
      <c r="GD271" s="188"/>
      <c r="GE271" s="188"/>
      <c r="GF271" s="188"/>
      <c r="GG271" s="188"/>
      <c r="GH271" s="188"/>
      <c r="GI271" s="188"/>
      <c r="GJ271" s="188"/>
      <c r="GK271" s="188"/>
      <c r="GL271" s="188"/>
      <c r="GM271" s="188"/>
      <c r="GN271" s="188"/>
      <c r="GO271" s="188"/>
      <c r="GP271" s="188"/>
      <c r="GQ271" s="188"/>
      <c r="GR271" s="188"/>
      <c r="GS271" s="188"/>
      <c r="GT271" s="188"/>
      <c r="GU271" s="188"/>
      <c r="GV271" s="188"/>
      <c r="GW271" s="188"/>
      <c r="GX271" s="188"/>
      <c r="GY271" s="188"/>
      <c r="GZ271" s="188"/>
      <c r="HA271" s="188"/>
      <c r="HB271" s="188"/>
      <c r="HC271" s="188"/>
      <c r="HD271" s="188"/>
      <c r="HE271" s="188"/>
      <c r="HF271" s="188"/>
      <c r="HG271" s="188"/>
      <c r="HH271" s="188"/>
      <c r="HI271" s="188"/>
      <c r="HJ271" s="188"/>
      <c r="HK271" s="188"/>
      <c r="HL271" s="188"/>
      <c r="HM271" s="188"/>
      <c r="HN271" s="188"/>
      <c r="HO271" s="188"/>
      <c r="HP271" s="188"/>
      <c r="HQ271" s="188"/>
      <c r="HR271" s="188"/>
      <c r="HS271" s="188"/>
      <c r="HT271" s="188"/>
      <c r="HU271" s="188"/>
      <c r="HV271" s="188"/>
      <c r="HW271" s="188"/>
      <c r="HX271" s="188"/>
      <c r="HY271" s="188"/>
      <c r="HZ271" s="188"/>
      <c r="IA271" s="188"/>
      <c r="IB271" s="188"/>
      <c r="IC271" s="188"/>
      <c r="ID271" s="188"/>
      <c r="IE271" s="188"/>
      <c r="IF271" s="188"/>
      <c r="IG271" s="188"/>
      <c r="IH271" s="188"/>
      <c r="II271" s="188"/>
      <c r="IJ271" s="188"/>
      <c r="IK271" s="188"/>
      <c r="IL271" s="188"/>
      <c r="IM271" s="188"/>
      <c r="IN271" s="188"/>
      <c r="IO271" s="188"/>
      <c r="IP271" s="188"/>
      <c r="IQ271" s="188"/>
      <c r="IR271" s="188"/>
    </row>
    <row r="272" spans="1:252" ht="24">
      <c r="A272" s="77" t="s">
        <v>428</v>
      </c>
      <c r="B272" s="79" t="s">
        <v>177</v>
      </c>
      <c r="C272" s="78">
        <v>70</v>
      </c>
      <c r="D272" s="83">
        <v>62</v>
      </c>
      <c r="E272" s="124">
        <f>SUM(D272/C272*100)</f>
        <v>88.571428571428569</v>
      </c>
      <c r="F272" s="187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  <c r="AP272" s="188"/>
      <c r="AQ272" s="188"/>
      <c r="AR272" s="188"/>
      <c r="AS272" s="188"/>
      <c r="AT272" s="188"/>
      <c r="AU272" s="188"/>
      <c r="AV272" s="188"/>
      <c r="AW272" s="188"/>
      <c r="AX272" s="188"/>
      <c r="AY272" s="188"/>
      <c r="AZ272" s="188"/>
      <c r="BA272" s="188"/>
      <c r="BB272" s="188"/>
      <c r="BC272" s="188"/>
      <c r="BD272" s="188"/>
      <c r="BE272" s="188"/>
      <c r="BF272" s="188"/>
      <c r="BG272" s="188"/>
      <c r="BH272" s="188"/>
      <c r="BI272" s="188"/>
      <c r="BJ272" s="188"/>
      <c r="BK272" s="188"/>
      <c r="BL272" s="188"/>
      <c r="BM272" s="188"/>
      <c r="BN272" s="188"/>
      <c r="BO272" s="188"/>
      <c r="BP272" s="188"/>
      <c r="BQ272" s="188"/>
      <c r="BR272" s="188"/>
      <c r="BS272" s="188"/>
      <c r="BT272" s="188"/>
      <c r="BU272" s="188"/>
      <c r="BV272" s="188"/>
      <c r="BW272" s="188"/>
      <c r="BX272" s="188"/>
      <c r="BY272" s="188"/>
      <c r="BZ272" s="188"/>
      <c r="CA272" s="188"/>
      <c r="CB272" s="188"/>
      <c r="CC272" s="188"/>
      <c r="CD272" s="188"/>
      <c r="CE272" s="188"/>
      <c r="CF272" s="188"/>
      <c r="CG272" s="188"/>
      <c r="CH272" s="188"/>
      <c r="CI272" s="188"/>
      <c r="CJ272" s="188"/>
      <c r="CK272" s="188"/>
      <c r="CL272" s="188"/>
      <c r="CM272" s="188"/>
      <c r="CN272" s="188"/>
      <c r="CO272" s="188"/>
      <c r="CP272" s="188"/>
      <c r="CQ272" s="188"/>
      <c r="CR272" s="188"/>
      <c r="CS272" s="188"/>
      <c r="CT272" s="188"/>
      <c r="CU272" s="188"/>
      <c r="CV272" s="188"/>
      <c r="CW272" s="188"/>
      <c r="CX272" s="188"/>
      <c r="CY272" s="188"/>
      <c r="CZ272" s="188"/>
      <c r="DA272" s="188"/>
      <c r="DB272" s="188"/>
      <c r="DC272" s="188"/>
      <c r="DD272" s="188"/>
      <c r="DE272" s="188"/>
      <c r="DF272" s="188"/>
      <c r="DG272" s="188"/>
      <c r="DH272" s="188"/>
      <c r="DI272" s="188"/>
      <c r="DJ272" s="188"/>
      <c r="DK272" s="188"/>
      <c r="DL272" s="188"/>
      <c r="DM272" s="188"/>
      <c r="DN272" s="188"/>
      <c r="DO272" s="188"/>
      <c r="DP272" s="188"/>
      <c r="DQ272" s="188"/>
      <c r="DR272" s="188"/>
      <c r="DS272" s="188"/>
      <c r="DT272" s="188"/>
      <c r="DU272" s="188"/>
      <c r="DV272" s="188"/>
      <c r="DW272" s="188"/>
      <c r="DX272" s="188"/>
      <c r="DY272" s="188"/>
      <c r="DZ272" s="188"/>
      <c r="EA272" s="188"/>
      <c r="EB272" s="188"/>
      <c r="EC272" s="188"/>
      <c r="ED272" s="188"/>
      <c r="EE272" s="188"/>
      <c r="EF272" s="188"/>
      <c r="EG272" s="188"/>
      <c r="EH272" s="188"/>
      <c r="EI272" s="188"/>
      <c r="EJ272" s="188"/>
      <c r="EK272" s="188"/>
      <c r="EL272" s="188"/>
      <c r="EM272" s="188"/>
      <c r="EN272" s="188"/>
      <c r="EO272" s="188"/>
      <c r="EP272" s="188"/>
      <c r="EQ272" s="188"/>
      <c r="ER272" s="188"/>
      <c r="ES272" s="188"/>
      <c r="ET272" s="188"/>
      <c r="EU272" s="188"/>
      <c r="EV272" s="188"/>
      <c r="EW272" s="188"/>
      <c r="EX272" s="188"/>
      <c r="EY272" s="188"/>
      <c r="EZ272" s="188"/>
      <c r="FA272" s="188"/>
      <c r="FB272" s="188"/>
      <c r="FC272" s="188"/>
      <c r="FD272" s="188"/>
      <c r="FE272" s="188"/>
      <c r="FF272" s="188"/>
      <c r="FG272" s="188"/>
      <c r="FH272" s="188"/>
      <c r="FI272" s="188"/>
      <c r="FJ272" s="188"/>
      <c r="FK272" s="188"/>
      <c r="FL272" s="188"/>
      <c r="FM272" s="188"/>
      <c r="FN272" s="188"/>
      <c r="FO272" s="188"/>
      <c r="FP272" s="188"/>
      <c r="FQ272" s="188"/>
      <c r="FR272" s="188"/>
      <c r="FS272" s="188"/>
      <c r="FT272" s="188"/>
      <c r="FU272" s="188"/>
      <c r="FV272" s="188"/>
      <c r="FW272" s="188"/>
      <c r="FX272" s="188"/>
      <c r="FY272" s="188"/>
      <c r="FZ272" s="188"/>
      <c r="GA272" s="188"/>
      <c r="GB272" s="188"/>
      <c r="GC272" s="188"/>
      <c r="GD272" s="188"/>
      <c r="GE272" s="188"/>
      <c r="GF272" s="188"/>
      <c r="GG272" s="188"/>
      <c r="GH272" s="188"/>
      <c r="GI272" s="188"/>
      <c r="GJ272" s="188"/>
      <c r="GK272" s="188"/>
      <c r="GL272" s="188"/>
      <c r="GM272" s="188"/>
      <c r="GN272" s="188"/>
      <c r="GO272" s="188"/>
      <c r="GP272" s="188"/>
      <c r="GQ272" s="188"/>
      <c r="GR272" s="188"/>
      <c r="GS272" s="188"/>
      <c r="GT272" s="188"/>
      <c r="GU272" s="188"/>
      <c r="GV272" s="188"/>
      <c r="GW272" s="188"/>
      <c r="GX272" s="188"/>
      <c r="GY272" s="188"/>
      <c r="GZ272" s="188"/>
      <c r="HA272" s="188"/>
      <c r="HB272" s="188"/>
      <c r="HC272" s="188"/>
      <c r="HD272" s="188"/>
      <c r="HE272" s="188"/>
      <c r="HF272" s="188"/>
      <c r="HG272" s="188"/>
      <c r="HH272" s="188"/>
      <c r="HI272" s="188"/>
      <c r="HJ272" s="188"/>
      <c r="HK272" s="188"/>
      <c r="HL272" s="188"/>
      <c r="HM272" s="188"/>
      <c r="HN272" s="188"/>
      <c r="HO272" s="188"/>
      <c r="HP272" s="188"/>
      <c r="HQ272" s="188"/>
      <c r="HR272" s="188"/>
      <c r="HS272" s="188"/>
      <c r="HT272" s="188"/>
      <c r="HU272" s="188"/>
      <c r="HV272" s="188"/>
      <c r="HW272" s="188"/>
      <c r="HX272" s="188"/>
      <c r="HY272" s="188"/>
      <c r="HZ272" s="188"/>
      <c r="IA272" s="188"/>
      <c r="IB272" s="188"/>
      <c r="IC272" s="188"/>
      <c r="ID272" s="188"/>
      <c r="IE272" s="188"/>
      <c r="IF272" s="188"/>
      <c r="IG272" s="188"/>
      <c r="IH272" s="188"/>
      <c r="II272" s="188"/>
      <c r="IJ272" s="188"/>
      <c r="IK272" s="188"/>
      <c r="IL272" s="188"/>
      <c r="IM272" s="188"/>
      <c r="IN272" s="188"/>
      <c r="IO272" s="188"/>
      <c r="IP272" s="188"/>
      <c r="IQ272" s="188"/>
      <c r="IR272" s="188"/>
    </row>
    <row r="273" spans="1:252">
      <c r="A273" s="715" t="s">
        <v>1118</v>
      </c>
      <c r="B273" s="715"/>
      <c r="C273" s="715"/>
      <c r="D273" s="715"/>
      <c r="E273" s="715"/>
      <c r="F273" s="142">
        <f>(E276+E277+E278+E279+E281+E282+E283+E285+E286+E288+E289+E290+E292+E293+E300+E301+E304+E305+E306+E295+E297+E298+E302)/24</f>
        <v>116.47530929010826</v>
      </c>
    </row>
    <row r="274" spans="1:252" ht="27.75" customHeight="1">
      <c r="A274" s="687" t="s">
        <v>429</v>
      </c>
      <c r="B274" s="688"/>
      <c r="C274" s="688"/>
      <c r="D274" s="688"/>
      <c r="E274" s="716"/>
      <c r="F274" s="127"/>
    </row>
    <row r="275" spans="1:252">
      <c r="A275" s="687" t="s">
        <v>430</v>
      </c>
      <c r="B275" s="688"/>
      <c r="C275" s="688"/>
      <c r="D275" s="688"/>
      <c r="E275" s="716"/>
      <c r="F275" s="127"/>
    </row>
    <row r="276" spans="1:252" ht="24">
      <c r="A276" s="87" t="s">
        <v>431</v>
      </c>
      <c r="B276" s="88" t="s">
        <v>8</v>
      </c>
      <c r="C276" s="89">
        <v>100</v>
      </c>
      <c r="D276" s="90">
        <v>77.3</v>
      </c>
      <c r="E276" s="124">
        <f t="shared" ref="E276:E306" si="9">SUM(D276/C276*100)</f>
        <v>77.3</v>
      </c>
      <c r="F276" s="187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  <c r="AP276" s="188"/>
      <c r="AQ276" s="188"/>
      <c r="AR276" s="188"/>
      <c r="AS276" s="188"/>
      <c r="AT276" s="188"/>
      <c r="AU276" s="188"/>
      <c r="AV276" s="188"/>
      <c r="AW276" s="188"/>
      <c r="AX276" s="188"/>
      <c r="AY276" s="188"/>
      <c r="AZ276" s="188"/>
      <c r="BA276" s="188"/>
      <c r="BB276" s="188"/>
      <c r="BC276" s="188"/>
      <c r="BD276" s="188"/>
      <c r="BE276" s="188"/>
      <c r="BF276" s="188"/>
      <c r="BG276" s="188"/>
      <c r="BH276" s="188"/>
      <c r="BI276" s="188"/>
      <c r="BJ276" s="188"/>
      <c r="BK276" s="188"/>
      <c r="BL276" s="188"/>
      <c r="BM276" s="188"/>
      <c r="BN276" s="188"/>
      <c r="BO276" s="188"/>
      <c r="BP276" s="188"/>
      <c r="BQ276" s="188"/>
      <c r="BR276" s="188"/>
      <c r="BS276" s="188"/>
      <c r="BT276" s="188"/>
      <c r="BU276" s="188"/>
      <c r="BV276" s="188"/>
      <c r="BW276" s="188"/>
      <c r="BX276" s="188"/>
      <c r="BY276" s="188"/>
      <c r="BZ276" s="188"/>
      <c r="CA276" s="188"/>
      <c r="CB276" s="188"/>
      <c r="CC276" s="188"/>
      <c r="CD276" s="188"/>
      <c r="CE276" s="188"/>
      <c r="CF276" s="188"/>
      <c r="CG276" s="188"/>
      <c r="CH276" s="188"/>
      <c r="CI276" s="188"/>
      <c r="CJ276" s="188"/>
      <c r="CK276" s="188"/>
      <c r="CL276" s="188"/>
      <c r="CM276" s="188"/>
      <c r="CN276" s="188"/>
      <c r="CO276" s="188"/>
      <c r="CP276" s="188"/>
      <c r="CQ276" s="188"/>
      <c r="CR276" s="188"/>
      <c r="CS276" s="188"/>
      <c r="CT276" s="188"/>
      <c r="CU276" s="188"/>
      <c r="CV276" s="188"/>
      <c r="CW276" s="188"/>
      <c r="CX276" s="188"/>
      <c r="CY276" s="188"/>
      <c r="CZ276" s="188"/>
      <c r="DA276" s="188"/>
      <c r="DB276" s="188"/>
      <c r="DC276" s="188"/>
      <c r="DD276" s="188"/>
      <c r="DE276" s="188"/>
      <c r="DF276" s="188"/>
      <c r="DG276" s="188"/>
      <c r="DH276" s="188"/>
      <c r="DI276" s="188"/>
      <c r="DJ276" s="188"/>
      <c r="DK276" s="188"/>
      <c r="DL276" s="188"/>
      <c r="DM276" s="188"/>
      <c r="DN276" s="188"/>
      <c r="DO276" s="188"/>
      <c r="DP276" s="188"/>
      <c r="DQ276" s="188"/>
      <c r="DR276" s="188"/>
      <c r="DS276" s="188"/>
      <c r="DT276" s="188"/>
      <c r="DU276" s="188"/>
      <c r="DV276" s="188"/>
      <c r="DW276" s="188"/>
      <c r="DX276" s="188"/>
      <c r="DY276" s="188"/>
      <c r="DZ276" s="188"/>
      <c r="EA276" s="188"/>
      <c r="EB276" s="188"/>
      <c r="EC276" s="188"/>
      <c r="ED276" s="188"/>
      <c r="EE276" s="188"/>
      <c r="EF276" s="188"/>
      <c r="EG276" s="188"/>
      <c r="EH276" s="188"/>
      <c r="EI276" s="188"/>
      <c r="EJ276" s="188"/>
      <c r="EK276" s="188"/>
      <c r="EL276" s="188"/>
      <c r="EM276" s="188"/>
      <c r="EN276" s="188"/>
      <c r="EO276" s="188"/>
      <c r="EP276" s="188"/>
      <c r="EQ276" s="188"/>
      <c r="ER276" s="188"/>
      <c r="ES276" s="188"/>
      <c r="ET276" s="188"/>
      <c r="EU276" s="188"/>
      <c r="EV276" s="188"/>
      <c r="EW276" s="188"/>
      <c r="EX276" s="188"/>
      <c r="EY276" s="188"/>
      <c r="EZ276" s="188"/>
      <c r="FA276" s="188"/>
      <c r="FB276" s="188"/>
      <c r="FC276" s="188"/>
      <c r="FD276" s="188"/>
      <c r="FE276" s="188"/>
      <c r="FF276" s="188"/>
      <c r="FG276" s="188"/>
      <c r="FH276" s="188"/>
      <c r="FI276" s="188"/>
      <c r="FJ276" s="188"/>
      <c r="FK276" s="188"/>
      <c r="FL276" s="188"/>
      <c r="FM276" s="188"/>
      <c r="FN276" s="188"/>
      <c r="FO276" s="188"/>
      <c r="FP276" s="188"/>
      <c r="FQ276" s="188"/>
      <c r="FR276" s="188"/>
      <c r="FS276" s="188"/>
      <c r="FT276" s="188"/>
      <c r="FU276" s="188"/>
      <c r="FV276" s="188"/>
      <c r="FW276" s="188"/>
      <c r="FX276" s="188"/>
      <c r="FY276" s="188"/>
      <c r="FZ276" s="188"/>
      <c r="GA276" s="188"/>
      <c r="GB276" s="188"/>
      <c r="GC276" s="188"/>
      <c r="GD276" s="188"/>
      <c r="GE276" s="188"/>
      <c r="GF276" s="188"/>
      <c r="GG276" s="188"/>
      <c r="GH276" s="188"/>
      <c r="GI276" s="188"/>
      <c r="GJ276" s="188"/>
      <c r="GK276" s="188"/>
      <c r="GL276" s="188"/>
      <c r="GM276" s="188"/>
      <c r="GN276" s="188"/>
      <c r="GO276" s="188"/>
      <c r="GP276" s="188"/>
      <c r="GQ276" s="188"/>
      <c r="GR276" s="188"/>
      <c r="GS276" s="188"/>
      <c r="GT276" s="188"/>
      <c r="GU276" s="188"/>
      <c r="GV276" s="188"/>
      <c r="GW276" s="188"/>
      <c r="GX276" s="188"/>
      <c r="GY276" s="188"/>
      <c r="GZ276" s="188"/>
      <c r="HA276" s="188"/>
      <c r="HB276" s="188"/>
      <c r="HC276" s="188"/>
      <c r="HD276" s="188"/>
      <c r="HE276" s="188"/>
      <c r="HF276" s="188"/>
      <c r="HG276" s="188"/>
      <c r="HH276" s="188"/>
      <c r="HI276" s="188"/>
      <c r="HJ276" s="188"/>
      <c r="HK276" s="188"/>
      <c r="HL276" s="188"/>
      <c r="HM276" s="188"/>
      <c r="HN276" s="188"/>
      <c r="HO276" s="188"/>
      <c r="HP276" s="188"/>
      <c r="HQ276" s="188"/>
      <c r="HR276" s="188"/>
      <c r="HS276" s="188"/>
      <c r="HT276" s="188"/>
      <c r="HU276" s="188"/>
      <c r="HV276" s="188"/>
      <c r="HW276" s="188"/>
      <c r="HX276" s="188"/>
      <c r="HY276" s="188"/>
      <c r="HZ276" s="188"/>
      <c r="IA276" s="188"/>
      <c r="IB276" s="188"/>
      <c r="IC276" s="188"/>
      <c r="ID276" s="188"/>
      <c r="IE276" s="188"/>
      <c r="IF276" s="188"/>
      <c r="IG276" s="188"/>
      <c r="IH276" s="188"/>
      <c r="II276" s="188"/>
      <c r="IJ276" s="188"/>
      <c r="IK276" s="188"/>
      <c r="IL276" s="188"/>
      <c r="IM276" s="188"/>
      <c r="IN276" s="188"/>
      <c r="IO276" s="188"/>
      <c r="IP276" s="188"/>
      <c r="IQ276" s="188"/>
      <c r="IR276" s="188"/>
    </row>
    <row r="277" spans="1:252">
      <c r="A277" s="91" t="s">
        <v>432</v>
      </c>
      <c r="B277" s="92" t="s">
        <v>8</v>
      </c>
      <c r="C277" s="93">
        <v>100</v>
      </c>
      <c r="D277" s="94">
        <v>100</v>
      </c>
      <c r="E277" s="196">
        <f t="shared" si="9"/>
        <v>100</v>
      </c>
      <c r="F277" s="187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  <c r="AP277" s="188"/>
      <c r="AQ277" s="188"/>
      <c r="AR277" s="188"/>
      <c r="AS277" s="188"/>
      <c r="AT277" s="188"/>
      <c r="AU277" s="188"/>
      <c r="AV277" s="188"/>
      <c r="AW277" s="188"/>
      <c r="AX277" s="188"/>
      <c r="AY277" s="188"/>
      <c r="AZ277" s="188"/>
      <c r="BA277" s="188"/>
      <c r="BB277" s="188"/>
      <c r="BC277" s="188"/>
      <c r="BD277" s="188"/>
      <c r="BE277" s="188"/>
      <c r="BF277" s="188"/>
      <c r="BG277" s="188"/>
      <c r="BH277" s="188"/>
      <c r="BI277" s="188"/>
      <c r="BJ277" s="188"/>
      <c r="BK277" s="188"/>
      <c r="BL277" s="188"/>
      <c r="BM277" s="188"/>
      <c r="BN277" s="188"/>
      <c r="BO277" s="188"/>
      <c r="BP277" s="188"/>
      <c r="BQ277" s="188"/>
      <c r="BR277" s="188"/>
      <c r="BS277" s="188"/>
      <c r="BT277" s="188"/>
      <c r="BU277" s="188"/>
      <c r="BV277" s="188"/>
      <c r="BW277" s="188"/>
      <c r="BX277" s="188"/>
      <c r="BY277" s="188"/>
      <c r="BZ277" s="188"/>
      <c r="CA277" s="188"/>
      <c r="CB277" s="188"/>
      <c r="CC277" s="188"/>
      <c r="CD277" s="188"/>
      <c r="CE277" s="188"/>
      <c r="CF277" s="188"/>
      <c r="CG277" s="188"/>
      <c r="CH277" s="188"/>
      <c r="CI277" s="188"/>
      <c r="CJ277" s="188"/>
      <c r="CK277" s="188"/>
      <c r="CL277" s="188"/>
      <c r="CM277" s="188"/>
      <c r="CN277" s="188"/>
      <c r="CO277" s="188"/>
      <c r="CP277" s="188"/>
      <c r="CQ277" s="188"/>
      <c r="CR277" s="188"/>
      <c r="CS277" s="188"/>
      <c r="CT277" s="188"/>
      <c r="CU277" s="188"/>
      <c r="CV277" s="188"/>
      <c r="CW277" s="188"/>
      <c r="CX277" s="188"/>
      <c r="CY277" s="188"/>
      <c r="CZ277" s="188"/>
      <c r="DA277" s="188"/>
      <c r="DB277" s="188"/>
      <c r="DC277" s="188"/>
      <c r="DD277" s="188"/>
      <c r="DE277" s="188"/>
      <c r="DF277" s="188"/>
      <c r="DG277" s="188"/>
      <c r="DH277" s="188"/>
      <c r="DI277" s="188"/>
      <c r="DJ277" s="188"/>
      <c r="DK277" s="188"/>
      <c r="DL277" s="188"/>
      <c r="DM277" s="188"/>
      <c r="DN277" s="188"/>
      <c r="DO277" s="188"/>
      <c r="DP277" s="188"/>
      <c r="DQ277" s="188"/>
      <c r="DR277" s="188"/>
      <c r="DS277" s="188"/>
      <c r="DT277" s="188"/>
      <c r="DU277" s="188"/>
      <c r="DV277" s="188"/>
      <c r="DW277" s="188"/>
      <c r="DX277" s="188"/>
      <c r="DY277" s="188"/>
      <c r="DZ277" s="188"/>
      <c r="EA277" s="188"/>
      <c r="EB277" s="188"/>
      <c r="EC277" s="188"/>
      <c r="ED277" s="188"/>
      <c r="EE277" s="188"/>
      <c r="EF277" s="188"/>
      <c r="EG277" s="188"/>
      <c r="EH277" s="188"/>
      <c r="EI277" s="188"/>
      <c r="EJ277" s="188"/>
      <c r="EK277" s="188"/>
      <c r="EL277" s="188"/>
      <c r="EM277" s="188"/>
      <c r="EN277" s="188"/>
      <c r="EO277" s="188"/>
      <c r="EP277" s="188"/>
      <c r="EQ277" s="188"/>
      <c r="ER277" s="188"/>
      <c r="ES277" s="188"/>
      <c r="ET277" s="188"/>
      <c r="EU277" s="188"/>
      <c r="EV277" s="188"/>
      <c r="EW277" s="188"/>
      <c r="EX277" s="188"/>
      <c r="EY277" s="188"/>
      <c r="EZ277" s="188"/>
      <c r="FA277" s="188"/>
      <c r="FB277" s="188"/>
      <c r="FC277" s="188"/>
      <c r="FD277" s="188"/>
      <c r="FE277" s="188"/>
      <c r="FF277" s="188"/>
      <c r="FG277" s="188"/>
      <c r="FH277" s="188"/>
      <c r="FI277" s="188"/>
      <c r="FJ277" s="188"/>
      <c r="FK277" s="188"/>
      <c r="FL277" s="188"/>
      <c r="FM277" s="188"/>
      <c r="FN277" s="188"/>
      <c r="FO277" s="188"/>
      <c r="FP277" s="188"/>
      <c r="FQ277" s="188"/>
      <c r="FR277" s="188"/>
      <c r="FS277" s="188"/>
      <c r="FT277" s="188"/>
      <c r="FU277" s="188"/>
      <c r="FV277" s="188"/>
      <c r="FW277" s="188"/>
      <c r="FX277" s="188"/>
      <c r="FY277" s="188"/>
      <c r="FZ277" s="188"/>
      <c r="GA277" s="188"/>
      <c r="GB277" s="188"/>
      <c r="GC277" s="188"/>
      <c r="GD277" s="188"/>
      <c r="GE277" s="188"/>
      <c r="GF277" s="188"/>
      <c r="GG277" s="188"/>
      <c r="GH277" s="188"/>
      <c r="GI277" s="188"/>
      <c r="GJ277" s="188"/>
      <c r="GK277" s="188"/>
      <c r="GL277" s="188"/>
      <c r="GM277" s="188"/>
      <c r="GN277" s="188"/>
      <c r="GO277" s="188"/>
      <c r="GP277" s="188"/>
      <c r="GQ277" s="188"/>
      <c r="GR277" s="188"/>
      <c r="GS277" s="188"/>
      <c r="GT277" s="188"/>
      <c r="GU277" s="188"/>
      <c r="GV277" s="188"/>
      <c r="GW277" s="188"/>
      <c r="GX277" s="188"/>
      <c r="GY277" s="188"/>
      <c r="GZ277" s="188"/>
      <c r="HA277" s="188"/>
      <c r="HB277" s="188"/>
      <c r="HC277" s="188"/>
      <c r="HD277" s="188"/>
      <c r="HE277" s="188"/>
      <c r="HF277" s="188"/>
      <c r="HG277" s="188"/>
      <c r="HH277" s="188"/>
      <c r="HI277" s="188"/>
      <c r="HJ277" s="188"/>
      <c r="HK277" s="188"/>
      <c r="HL277" s="188"/>
      <c r="HM277" s="188"/>
      <c r="HN277" s="188"/>
      <c r="HO277" s="188"/>
      <c r="HP277" s="188"/>
      <c r="HQ277" s="188"/>
      <c r="HR277" s="188"/>
      <c r="HS277" s="188"/>
      <c r="HT277" s="188"/>
      <c r="HU277" s="188"/>
      <c r="HV277" s="188"/>
      <c r="HW277" s="188"/>
      <c r="HX277" s="188"/>
      <c r="HY277" s="188"/>
      <c r="HZ277" s="188"/>
      <c r="IA277" s="188"/>
      <c r="IB277" s="188"/>
      <c r="IC277" s="188"/>
      <c r="ID277" s="188"/>
      <c r="IE277" s="188"/>
      <c r="IF277" s="188"/>
      <c r="IG277" s="188"/>
      <c r="IH277" s="188"/>
      <c r="II277" s="188"/>
      <c r="IJ277" s="188"/>
      <c r="IK277" s="188"/>
      <c r="IL277" s="188"/>
      <c r="IM277" s="188"/>
      <c r="IN277" s="188"/>
      <c r="IO277" s="188"/>
      <c r="IP277" s="188"/>
      <c r="IQ277" s="188"/>
      <c r="IR277" s="188"/>
    </row>
    <row r="278" spans="1:252" ht="24">
      <c r="A278" s="95" t="s">
        <v>433</v>
      </c>
      <c r="B278" s="92" t="s">
        <v>8</v>
      </c>
      <c r="C278" s="93">
        <v>100</v>
      </c>
      <c r="D278" s="94">
        <v>100</v>
      </c>
      <c r="E278" s="196">
        <f t="shared" si="9"/>
        <v>100</v>
      </c>
      <c r="F278" s="187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  <c r="AP278" s="188"/>
      <c r="AQ278" s="188"/>
      <c r="AR278" s="188"/>
      <c r="AS278" s="188"/>
      <c r="AT278" s="188"/>
      <c r="AU278" s="188"/>
      <c r="AV278" s="188"/>
      <c r="AW278" s="188"/>
      <c r="AX278" s="188"/>
      <c r="AY278" s="188"/>
      <c r="AZ278" s="188"/>
      <c r="BA278" s="188"/>
      <c r="BB278" s="188"/>
      <c r="BC278" s="188"/>
      <c r="BD278" s="188"/>
      <c r="BE278" s="188"/>
      <c r="BF278" s="188"/>
      <c r="BG278" s="188"/>
      <c r="BH278" s="188"/>
      <c r="BI278" s="188"/>
      <c r="BJ278" s="188"/>
      <c r="BK278" s="188"/>
      <c r="BL278" s="188"/>
      <c r="BM278" s="188"/>
      <c r="BN278" s="188"/>
      <c r="BO278" s="188"/>
      <c r="BP278" s="188"/>
      <c r="BQ278" s="188"/>
      <c r="BR278" s="188"/>
      <c r="BS278" s="188"/>
      <c r="BT278" s="188"/>
      <c r="BU278" s="188"/>
      <c r="BV278" s="188"/>
      <c r="BW278" s="188"/>
      <c r="BX278" s="188"/>
      <c r="BY278" s="188"/>
      <c r="BZ278" s="188"/>
      <c r="CA278" s="188"/>
      <c r="CB278" s="188"/>
      <c r="CC278" s="188"/>
      <c r="CD278" s="188"/>
      <c r="CE278" s="188"/>
      <c r="CF278" s="188"/>
      <c r="CG278" s="188"/>
      <c r="CH278" s="188"/>
      <c r="CI278" s="188"/>
      <c r="CJ278" s="188"/>
      <c r="CK278" s="188"/>
      <c r="CL278" s="188"/>
      <c r="CM278" s="188"/>
      <c r="CN278" s="188"/>
      <c r="CO278" s="188"/>
      <c r="CP278" s="188"/>
      <c r="CQ278" s="188"/>
      <c r="CR278" s="188"/>
      <c r="CS278" s="188"/>
      <c r="CT278" s="188"/>
      <c r="CU278" s="188"/>
      <c r="CV278" s="188"/>
      <c r="CW278" s="188"/>
      <c r="CX278" s="188"/>
      <c r="CY278" s="188"/>
      <c r="CZ278" s="188"/>
      <c r="DA278" s="188"/>
      <c r="DB278" s="188"/>
      <c r="DC278" s="188"/>
      <c r="DD278" s="188"/>
      <c r="DE278" s="188"/>
      <c r="DF278" s="188"/>
      <c r="DG278" s="188"/>
      <c r="DH278" s="188"/>
      <c r="DI278" s="188"/>
      <c r="DJ278" s="188"/>
      <c r="DK278" s="188"/>
      <c r="DL278" s="188"/>
      <c r="DM278" s="188"/>
      <c r="DN278" s="188"/>
      <c r="DO278" s="188"/>
      <c r="DP278" s="188"/>
      <c r="DQ278" s="188"/>
      <c r="DR278" s="188"/>
      <c r="DS278" s="188"/>
      <c r="DT278" s="188"/>
      <c r="DU278" s="188"/>
      <c r="DV278" s="188"/>
      <c r="DW278" s="188"/>
      <c r="DX278" s="188"/>
      <c r="DY278" s="188"/>
      <c r="DZ278" s="188"/>
      <c r="EA278" s="188"/>
      <c r="EB278" s="188"/>
      <c r="EC278" s="188"/>
      <c r="ED278" s="188"/>
      <c r="EE278" s="188"/>
      <c r="EF278" s="188"/>
      <c r="EG278" s="188"/>
      <c r="EH278" s="188"/>
      <c r="EI278" s="188"/>
      <c r="EJ278" s="188"/>
      <c r="EK278" s="188"/>
      <c r="EL278" s="188"/>
      <c r="EM278" s="188"/>
      <c r="EN278" s="188"/>
      <c r="EO278" s="188"/>
      <c r="EP278" s="188"/>
      <c r="EQ278" s="188"/>
      <c r="ER278" s="188"/>
      <c r="ES278" s="188"/>
      <c r="ET278" s="188"/>
      <c r="EU278" s="188"/>
      <c r="EV278" s="188"/>
      <c r="EW278" s="188"/>
      <c r="EX278" s="188"/>
      <c r="EY278" s="188"/>
      <c r="EZ278" s="188"/>
      <c r="FA278" s="188"/>
      <c r="FB278" s="188"/>
      <c r="FC278" s="188"/>
      <c r="FD278" s="188"/>
      <c r="FE278" s="188"/>
      <c r="FF278" s="188"/>
      <c r="FG278" s="188"/>
      <c r="FH278" s="188"/>
      <c r="FI278" s="188"/>
      <c r="FJ278" s="188"/>
      <c r="FK278" s="188"/>
      <c r="FL278" s="188"/>
      <c r="FM278" s="188"/>
      <c r="FN278" s="188"/>
      <c r="FO278" s="188"/>
      <c r="FP278" s="188"/>
      <c r="FQ278" s="188"/>
      <c r="FR278" s="188"/>
      <c r="FS278" s="188"/>
      <c r="FT278" s="188"/>
      <c r="FU278" s="188"/>
      <c r="FV278" s="188"/>
      <c r="FW278" s="188"/>
      <c r="FX278" s="188"/>
      <c r="FY278" s="188"/>
      <c r="FZ278" s="188"/>
      <c r="GA278" s="188"/>
      <c r="GB278" s="188"/>
      <c r="GC278" s="188"/>
      <c r="GD278" s="188"/>
      <c r="GE278" s="188"/>
      <c r="GF278" s="188"/>
      <c r="GG278" s="188"/>
      <c r="GH278" s="188"/>
      <c r="GI278" s="188"/>
      <c r="GJ278" s="188"/>
      <c r="GK278" s="188"/>
      <c r="GL278" s="188"/>
      <c r="GM278" s="188"/>
      <c r="GN278" s="188"/>
      <c r="GO278" s="188"/>
      <c r="GP278" s="188"/>
      <c r="GQ278" s="188"/>
      <c r="GR278" s="188"/>
      <c r="GS278" s="188"/>
      <c r="GT278" s="188"/>
      <c r="GU278" s="188"/>
      <c r="GV278" s="188"/>
      <c r="GW278" s="188"/>
      <c r="GX278" s="188"/>
      <c r="GY278" s="188"/>
      <c r="GZ278" s="188"/>
      <c r="HA278" s="188"/>
      <c r="HB278" s="188"/>
      <c r="HC278" s="188"/>
      <c r="HD278" s="188"/>
      <c r="HE278" s="188"/>
      <c r="HF278" s="188"/>
      <c r="HG278" s="188"/>
      <c r="HH278" s="188"/>
      <c r="HI278" s="188"/>
      <c r="HJ278" s="188"/>
      <c r="HK278" s="188"/>
      <c r="HL278" s="188"/>
      <c r="HM278" s="188"/>
      <c r="HN278" s="188"/>
      <c r="HO278" s="188"/>
      <c r="HP278" s="188"/>
      <c r="HQ278" s="188"/>
      <c r="HR278" s="188"/>
      <c r="HS278" s="188"/>
      <c r="HT278" s="188"/>
      <c r="HU278" s="188"/>
      <c r="HV278" s="188"/>
      <c r="HW278" s="188"/>
      <c r="HX278" s="188"/>
      <c r="HY278" s="188"/>
      <c r="HZ278" s="188"/>
      <c r="IA278" s="188"/>
      <c r="IB278" s="188"/>
      <c r="IC278" s="188"/>
      <c r="ID278" s="188"/>
      <c r="IE278" s="188"/>
      <c r="IF278" s="188"/>
      <c r="IG278" s="188"/>
      <c r="IH278" s="188"/>
      <c r="II278" s="188"/>
      <c r="IJ278" s="188"/>
      <c r="IK278" s="188"/>
      <c r="IL278" s="188"/>
      <c r="IM278" s="188"/>
      <c r="IN278" s="188"/>
      <c r="IO278" s="188"/>
      <c r="IP278" s="188"/>
      <c r="IQ278" s="188"/>
      <c r="IR278" s="188"/>
    </row>
    <row r="279" spans="1:252">
      <c r="A279" s="96" t="s">
        <v>434</v>
      </c>
      <c r="B279" s="92" t="s">
        <v>177</v>
      </c>
      <c r="C279" s="97">
        <v>2</v>
      </c>
      <c r="D279" s="197">
        <v>0</v>
      </c>
      <c r="E279" s="196">
        <f t="shared" si="9"/>
        <v>0</v>
      </c>
      <c r="F279" s="187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  <c r="AP279" s="188"/>
      <c r="AQ279" s="188"/>
      <c r="AR279" s="188"/>
      <c r="AS279" s="188"/>
      <c r="AT279" s="188"/>
      <c r="AU279" s="188"/>
      <c r="AV279" s="188"/>
      <c r="AW279" s="188"/>
      <c r="AX279" s="188"/>
      <c r="AY279" s="188"/>
      <c r="AZ279" s="188"/>
      <c r="BA279" s="188"/>
      <c r="BB279" s="188"/>
      <c r="BC279" s="188"/>
      <c r="BD279" s="188"/>
      <c r="BE279" s="188"/>
      <c r="BF279" s="188"/>
      <c r="BG279" s="188"/>
      <c r="BH279" s="188"/>
      <c r="BI279" s="188"/>
      <c r="BJ279" s="188"/>
      <c r="BK279" s="188"/>
      <c r="BL279" s="188"/>
      <c r="BM279" s="188"/>
      <c r="BN279" s="188"/>
      <c r="BO279" s="188"/>
      <c r="BP279" s="188"/>
      <c r="BQ279" s="188"/>
      <c r="BR279" s="188"/>
      <c r="BS279" s="188"/>
      <c r="BT279" s="188"/>
      <c r="BU279" s="188"/>
      <c r="BV279" s="188"/>
      <c r="BW279" s="188"/>
      <c r="BX279" s="188"/>
      <c r="BY279" s="188"/>
      <c r="BZ279" s="188"/>
      <c r="CA279" s="188"/>
      <c r="CB279" s="188"/>
      <c r="CC279" s="188"/>
      <c r="CD279" s="188"/>
      <c r="CE279" s="188"/>
      <c r="CF279" s="188"/>
      <c r="CG279" s="188"/>
      <c r="CH279" s="188"/>
      <c r="CI279" s="188"/>
      <c r="CJ279" s="188"/>
      <c r="CK279" s="188"/>
      <c r="CL279" s="188"/>
      <c r="CM279" s="188"/>
      <c r="CN279" s="188"/>
      <c r="CO279" s="188"/>
      <c r="CP279" s="188"/>
      <c r="CQ279" s="188"/>
      <c r="CR279" s="188"/>
      <c r="CS279" s="188"/>
      <c r="CT279" s="188"/>
      <c r="CU279" s="188"/>
      <c r="CV279" s="188"/>
      <c r="CW279" s="188"/>
      <c r="CX279" s="188"/>
      <c r="CY279" s="188"/>
      <c r="CZ279" s="188"/>
      <c r="DA279" s="188"/>
      <c r="DB279" s="188"/>
      <c r="DC279" s="188"/>
      <c r="DD279" s="188"/>
      <c r="DE279" s="188"/>
      <c r="DF279" s="188"/>
      <c r="DG279" s="188"/>
      <c r="DH279" s="188"/>
      <c r="DI279" s="188"/>
      <c r="DJ279" s="188"/>
      <c r="DK279" s="188"/>
      <c r="DL279" s="188"/>
      <c r="DM279" s="188"/>
      <c r="DN279" s="188"/>
      <c r="DO279" s="188"/>
      <c r="DP279" s="188"/>
      <c r="DQ279" s="188"/>
      <c r="DR279" s="188"/>
      <c r="DS279" s="188"/>
      <c r="DT279" s="188"/>
      <c r="DU279" s="188"/>
      <c r="DV279" s="188"/>
      <c r="DW279" s="188"/>
      <c r="DX279" s="188"/>
      <c r="DY279" s="188"/>
      <c r="DZ279" s="188"/>
      <c r="EA279" s="188"/>
      <c r="EB279" s="188"/>
      <c r="EC279" s="188"/>
      <c r="ED279" s="188"/>
      <c r="EE279" s="188"/>
      <c r="EF279" s="188"/>
      <c r="EG279" s="188"/>
      <c r="EH279" s="188"/>
      <c r="EI279" s="188"/>
      <c r="EJ279" s="188"/>
      <c r="EK279" s="188"/>
      <c r="EL279" s="188"/>
      <c r="EM279" s="188"/>
      <c r="EN279" s="188"/>
      <c r="EO279" s="188"/>
      <c r="EP279" s="188"/>
      <c r="EQ279" s="188"/>
      <c r="ER279" s="188"/>
      <c r="ES279" s="188"/>
      <c r="ET279" s="188"/>
      <c r="EU279" s="188"/>
      <c r="EV279" s="188"/>
      <c r="EW279" s="188"/>
      <c r="EX279" s="188"/>
      <c r="EY279" s="188"/>
      <c r="EZ279" s="188"/>
      <c r="FA279" s="188"/>
      <c r="FB279" s="188"/>
      <c r="FC279" s="188"/>
      <c r="FD279" s="188"/>
      <c r="FE279" s="188"/>
      <c r="FF279" s="188"/>
      <c r="FG279" s="188"/>
      <c r="FH279" s="188"/>
      <c r="FI279" s="188"/>
      <c r="FJ279" s="188"/>
      <c r="FK279" s="188"/>
      <c r="FL279" s="188"/>
      <c r="FM279" s="188"/>
      <c r="FN279" s="188"/>
      <c r="FO279" s="188"/>
      <c r="FP279" s="188"/>
      <c r="FQ279" s="188"/>
      <c r="FR279" s="188"/>
      <c r="FS279" s="188"/>
      <c r="FT279" s="188"/>
      <c r="FU279" s="188"/>
      <c r="FV279" s="188"/>
      <c r="FW279" s="188"/>
      <c r="FX279" s="188"/>
      <c r="FY279" s="188"/>
      <c r="FZ279" s="188"/>
      <c r="GA279" s="188"/>
      <c r="GB279" s="188"/>
      <c r="GC279" s="188"/>
      <c r="GD279" s="188"/>
      <c r="GE279" s="188"/>
      <c r="GF279" s="188"/>
      <c r="GG279" s="188"/>
      <c r="GH279" s="188"/>
      <c r="GI279" s="188"/>
      <c r="GJ279" s="188"/>
      <c r="GK279" s="188"/>
      <c r="GL279" s="188"/>
      <c r="GM279" s="188"/>
      <c r="GN279" s="188"/>
      <c r="GO279" s="188"/>
      <c r="GP279" s="188"/>
      <c r="GQ279" s="188"/>
      <c r="GR279" s="188"/>
      <c r="GS279" s="188"/>
      <c r="GT279" s="188"/>
      <c r="GU279" s="188"/>
      <c r="GV279" s="188"/>
      <c r="GW279" s="188"/>
      <c r="GX279" s="188"/>
      <c r="GY279" s="188"/>
      <c r="GZ279" s="188"/>
      <c r="HA279" s="188"/>
      <c r="HB279" s="188"/>
      <c r="HC279" s="188"/>
      <c r="HD279" s="188"/>
      <c r="HE279" s="188"/>
      <c r="HF279" s="188"/>
      <c r="HG279" s="188"/>
      <c r="HH279" s="188"/>
      <c r="HI279" s="188"/>
      <c r="HJ279" s="188"/>
      <c r="HK279" s="188"/>
      <c r="HL279" s="188"/>
      <c r="HM279" s="188"/>
      <c r="HN279" s="188"/>
      <c r="HO279" s="188"/>
      <c r="HP279" s="188"/>
      <c r="HQ279" s="188"/>
      <c r="HR279" s="188"/>
      <c r="HS279" s="188"/>
      <c r="HT279" s="188"/>
      <c r="HU279" s="188"/>
      <c r="HV279" s="188"/>
      <c r="HW279" s="188"/>
      <c r="HX279" s="188"/>
      <c r="HY279" s="188"/>
      <c r="HZ279" s="188"/>
      <c r="IA279" s="188"/>
      <c r="IB279" s="188"/>
      <c r="IC279" s="188"/>
      <c r="ID279" s="188"/>
      <c r="IE279" s="188"/>
      <c r="IF279" s="188"/>
      <c r="IG279" s="188"/>
      <c r="IH279" s="188"/>
      <c r="II279" s="188"/>
      <c r="IJ279" s="188"/>
      <c r="IK279" s="188"/>
      <c r="IL279" s="188"/>
      <c r="IM279" s="188"/>
      <c r="IN279" s="188"/>
      <c r="IO279" s="188"/>
      <c r="IP279" s="188"/>
      <c r="IQ279" s="188"/>
      <c r="IR279" s="188"/>
    </row>
    <row r="280" spans="1:252">
      <c r="A280" s="720" t="s">
        <v>435</v>
      </c>
      <c r="B280" s="721"/>
      <c r="C280" s="721"/>
      <c r="D280" s="721"/>
      <c r="E280" s="722"/>
      <c r="F280" s="187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  <c r="AP280" s="188"/>
      <c r="AQ280" s="188"/>
      <c r="AR280" s="188"/>
      <c r="AS280" s="188"/>
      <c r="AT280" s="188"/>
      <c r="AU280" s="188"/>
      <c r="AV280" s="188"/>
      <c r="AW280" s="188"/>
      <c r="AX280" s="188"/>
      <c r="AY280" s="188"/>
      <c r="AZ280" s="188"/>
      <c r="BA280" s="188"/>
      <c r="BB280" s="188"/>
      <c r="BC280" s="188"/>
      <c r="BD280" s="188"/>
      <c r="BE280" s="188"/>
      <c r="BF280" s="188"/>
      <c r="BG280" s="188"/>
      <c r="BH280" s="188"/>
      <c r="BI280" s="188"/>
      <c r="BJ280" s="188"/>
      <c r="BK280" s="188"/>
      <c r="BL280" s="188"/>
      <c r="BM280" s="188"/>
      <c r="BN280" s="188"/>
      <c r="BO280" s="188"/>
      <c r="BP280" s="188"/>
      <c r="BQ280" s="188"/>
      <c r="BR280" s="188"/>
      <c r="BS280" s="188"/>
      <c r="BT280" s="188"/>
      <c r="BU280" s="188"/>
      <c r="BV280" s="188"/>
      <c r="BW280" s="188"/>
      <c r="BX280" s="188"/>
      <c r="BY280" s="188"/>
      <c r="BZ280" s="188"/>
      <c r="CA280" s="188"/>
      <c r="CB280" s="188"/>
      <c r="CC280" s="188"/>
      <c r="CD280" s="188"/>
      <c r="CE280" s="188"/>
      <c r="CF280" s="188"/>
      <c r="CG280" s="188"/>
      <c r="CH280" s="188"/>
      <c r="CI280" s="188"/>
      <c r="CJ280" s="188"/>
      <c r="CK280" s="188"/>
      <c r="CL280" s="188"/>
      <c r="CM280" s="188"/>
      <c r="CN280" s="188"/>
      <c r="CO280" s="188"/>
      <c r="CP280" s="188"/>
      <c r="CQ280" s="188"/>
      <c r="CR280" s="188"/>
      <c r="CS280" s="188"/>
      <c r="CT280" s="188"/>
      <c r="CU280" s="188"/>
      <c r="CV280" s="188"/>
      <c r="CW280" s="188"/>
      <c r="CX280" s="188"/>
      <c r="CY280" s="188"/>
      <c r="CZ280" s="188"/>
      <c r="DA280" s="188"/>
      <c r="DB280" s="188"/>
      <c r="DC280" s="188"/>
      <c r="DD280" s="188"/>
      <c r="DE280" s="188"/>
      <c r="DF280" s="188"/>
      <c r="DG280" s="188"/>
      <c r="DH280" s="188"/>
      <c r="DI280" s="188"/>
      <c r="DJ280" s="188"/>
      <c r="DK280" s="188"/>
      <c r="DL280" s="188"/>
      <c r="DM280" s="188"/>
      <c r="DN280" s="188"/>
      <c r="DO280" s="188"/>
      <c r="DP280" s="188"/>
      <c r="DQ280" s="188"/>
      <c r="DR280" s="188"/>
      <c r="DS280" s="188"/>
      <c r="DT280" s="188"/>
      <c r="DU280" s="188"/>
      <c r="DV280" s="188"/>
      <c r="DW280" s="188"/>
      <c r="DX280" s="188"/>
      <c r="DY280" s="188"/>
      <c r="DZ280" s="188"/>
      <c r="EA280" s="188"/>
      <c r="EB280" s="188"/>
      <c r="EC280" s="188"/>
      <c r="ED280" s="188"/>
      <c r="EE280" s="188"/>
      <c r="EF280" s="188"/>
      <c r="EG280" s="188"/>
      <c r="EH280" s="188"/>
      <c r="EI280" s="188"/>
      <c r="EJ280" s="188"/>
      <c r="EK280" s="188"/>
      <c r="EL280" s="188"/>
      <c r="EM280" s="188"/>
      <c r="EN280" s="188"/>
      <c r="EO280" s="188"/>
      <c r="EP280" s="188"/>
      <c r="EQ280" s="188"/>
      <c r="ER280" s="188"/>
      <c r="ES280" s="188"/>
      <c r="ET280" s="188"/>
      <c r="EU280" s="188"/>
      <c r="EV280" s="188"/>
      <c r="EW280" s="188"/>
      <c r="EX280" s="188"/>
      <c r="EY280" s="188"/>
      <c r="EZ280" s="188"/>
      <c r="FA280" s="188"/>
      <c r="FB280" s="188"/>
      <c r="FC280" s="188"/>
      <c r="FD280" s="188"/>
      <c r="FE280" s="188"/>
      <c r="FF280" s="188"/>
      <c r="FG280" s="188"/>
      <c r="FH280" s="188"/>
      <c r="FI280" s="188"/>
      <c r="FJ280" s="188"/>
      <c r="FK280" s="188"/>
      <c r="FL280" s="188"/>
      <c r="FM280" s="188"/>
      <c r="FN280" s="188"/>
      <c r="FO280" s="188"/>
      <c r="FP280" s="188"/>
      <c r="FQ280" s="188"/>
      <c r="FR280" s="188"/>
      <c r="FS280" s="188"/>
      <c r="FT280" s="188"/>
      <c r="FU280" s="188"/>
      <c r="FV280" s="188"/>
      <c r="FW280" s="188"/>
      <c r="FX280" s="188"/>
      <c r="FY280" s="188"/>
      <c r="FZ280" s="188"/>
      <c r="GA280" s="188"/>
      <c r="GB280" s="188"/>
      <c r="GC280" s="188"/>
      <c r="GD280" s="188"/>
      <c r="GE280" s="188"/>
      <c r="GF280" s="188"/>
      <c r="GG280" s="188"/>
      <c r="GH280" s="188"/>
      <c r="GI280" s="188"/>
      <c r="GJ280" s="188"/>
      <c r="GK280" s="188"/>
      <c r="GL280" s="188"/>
      <c r="GM280" s="188"/>
      <c r="GN280" s="188"/>
      <c r="GO280" s="188"/>
      <c r="GP280" s="188"/>
      <c r="GQ280" s="188"/>
      <c r="GR280" s="188"/>
      <c r="GS280" s="188"/>
      <c r="GT280" s="188"/>
      <c r="GU280" s="188"/>
      <c r="GV280" s="188"/>
      <c r="GW280" s="188"/>
      <c r="GX280" s="188"/>
      <c r="GY280" s="188"/>
      <c r="GZ280" s="188"/>
      <c r="HA280" s="188"/>
      <c r="HB280" s="188"/>
      <c r="HC280" s="188"/>
      <c r="HD280" s="188"/>
      <c r="HE280" s="188"/>
      <c r="HF280" s="188"/>
      <c r="HG280" s="188"/>
      <c r="HH280" s="188"/>
      <c r="HI280" s="188"/>
      <c r="HJ280" s="188"/>
      <c r="HK280" s="188"/>
      <c r="HL280" s="188"/>
      <c r="HM280" s="188"/>
      <c r="HN280" s="188"/>
      <c r="HO280" s="188"/>
      <c r="HP280" s="188"/>
      <c r="HQ280" s="188"/>
      <c r="HR280" s="188"/>
      <c r="HS280" s="188"/>
      <c r="HT280" s="188"/>
      <c r="HU280" s="188"/>
      <c r="HV280" s="188"/>
      <c r="HW280" s="188"/>
      <c r="HX280" s="188"/>
      <c r="HY280" s="188"/>
      <c r="HZ280" s="188"/>
      <c r="IA280" s="188"/>
      <c r="IB280" s="188"/>
      <c r="IC280" s="188"/>
      <c r="ID280" s="188"/>
      <c r="IE280" s="188"/>
      <c r="IF280" s="188"/>
      <c r="IG280" s="188"/>
      <c r="IH280" s="188"/>
      <c r="II280" s="188"/>
      <c r="IJ280" s="188"/>
      <c r="IK280" s="188"/>
      <c r="IL280" s="188"/>
      <c r="IM280" s="188"/>
      <c r="IN280" s="188"/>
      <c r="IO280" s="188"/>
      <c r="IP280" s="188"/>
      <c r="IQ280" s="188"/>
      <c r="IR280" s="188"/>
    </row>
    <row r="281" spans="1:252" ht="36">
      <c r="A281" s="198" t="s">
        <v>436</v>
      </c>
      <c r="B281" s="199" t="s">
        <v>8</v>
      </c>
      <c r="C281" s="93">
        <v>97</v>
      </c>
      <c r="D281" s="94">
        <v>100</v>
      </c>
      <c r="E281" s="196">
        <f t="shared" si="9"/>
        <v>103.09278350515463</v>
      </c>
      <c r="F281" s="187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  <c r="AP281" s="188"/>
      <c r="AQ281" s="188"/>
      <c r="AR281" s="188"/>
      <c r="AS281" s="188"/>
      <c r="AT281" s="188"/>
      <c r="AU281" s="188"/>
      <c r="AV281" s="188"/>
      <c r="AW281" s="188"/>
      <c r="AX281" s="188"/>
      <c r="AY281" s="188"/>
      <c r="AZ281" s="188"/>
      <c r="BA281" s="188"/>
      <c r="BB281" s="188"/>
      <c r="BC281" s="188"/>
      <c r="BD281" s="188"/>
      <c r="BE281" s="188"/>
      <c r="BF281" s="188"/>
      <c r="BG281" s="188"/>
      <c r="BH281" s="188"/>
      <c r="BI281" s="188"/>
      <c r="BJ281" s="188"/>
      <c r="BK281" s="188"/>
      <c r="BL281" s="188"/>
      <c r="BM281" s="188"/>
      <c r="BN281" s="188"/>
      <c r="BO281" s="188"/>
      <c r="BP281" s="188"/>
      <c r="BQ281" s="188"/>
      <c r="BR281" s="188"/>
      <c r="BS281" s="188"/>
      <c r="BT281" s="188"/>
      <c r="BU281" s="188"/>
      <c r="BV281" s="188"/>
      <c r="BW281" s="188"/>
      <c r="BX281" s="188"/>
      <c r="BY281" s="188"/>
      <c r="BZ281" s="188"/>
      <c r="CA281" s="188"/>
      <c r="CB281" s="188"/>
      <c r="CC281" s="188"/>
      <c r="CD281" s="188"/>
      <c r="CE281" s="188"/>
      <c r="CF281" s="188"/>
      <c r="CG281" s="188"/>
      <c r="CH281" s="188"/>
      <c r="CI281" s="188"/>
      <c r="CJ281" s="188"/>
      <c r="CK281" s="188"/>
      <c r="CL281" s="188"/>
      <c r="CM281" s="188"/>
      <c r="CN281" s="188"/>
      <c r="CO281" s="188"/>
      <c r="CP281" s="188"/>
      <c r="CQ281" s="188"/>
      <c r="CR281" s="188"/>
      <c r="CS281" s="188"/>
      <c r="CT281" s="188"/>
      <c r="CU281" s="188"/>
      <c r="CV281" s="188"/>
      <c r="CW281" s="188"/>
      <c r="CX281" s="188"/>
      <c r="CY281" s="188"/>
      <c r="CZ281" s="188"/>
      <c r="DA281" s="188"/>
      <c r="DB281" s="188"/>
      <c r="DC281" s="188"/>
      <c r="DD281" s="188"/>
      <c r="DE281" s="188"/>
      <c r="DF281" s="188"/>
      <c r="DG281" s="188"/>
      <c r="DH281" s="188"/>
      <c r="DI281" s="188"/>
      <c r="DJ281" s="188"/>
      <c r="DK281" s="188"/>
      <c r="DL281" s="188"/>
      <c r="DM281" s="188"/>
      <c r="DN281" s="188"/>
      <c r="DO281" s="188"/>
      <c r="DP281" s="188"/>
      <c r="DQ281" s="188"/>
      <c r="DR281" s="188"/>
      <c r="DS281" s="188"/>
      <c r="DT281" s="188"/>
      <c r="DU281" s="188"/>
      <c r="DV281" s="188"/>
      <c r="DW281" s="188"/>
      <c r="DX281" s="188"/>
      <c r="DY281" s="188"/>
      <c r="DZ281" s="188"/>
      <c r="EA281" s="188"/>
      <c r="EB281" s="188"/>
      <c r="EC281" s="188"/>
      <c r="ED281" s="188"/>
      <c r="EE281" s="188"/>
      <c r="EF281" s="188"/>
      <c r="EG281" s="188"/>
      <c r="EH281" s="188"/>
      <c r="EI281" s="188"/>
      <c r="EJ281" s="188"/>
      <c r="EK281" s="188"/>
      <c r="EL281" s="188"/>
      <c r="EM281" s="188"/>
      <c r="EN281" s="188"/>
      <c r="EO281" s="188"/>
      <c r="EP281" s="188"/>
      <c r="EQ281" s="188"/>
      <c r="ER281" s="188"/>
      <c r="ES281" s="188"/>
      <c r="ET281" s="188"/>
      <c r="EU281" s="188"/>
      <c r="EV281" s="188"/>
      <c r="EW281" s="188"/>
      <c r="EX281" s="188"/>
      <c r="EY281" s="188"/>
      <c r="EZ281" s="188"/>
      <c r="FA281" s="188"/>
      <c r="FB281" s="188"/>
      <c r="FC281" s="188"/>
      <c r="FD281" s="188"/>
      <c r="FE281" s="188"/>
      <c r="FF281" s="188"/>
      <c r="FG281" s="188"/>
      <c r="FH281" s="188"/>
      <c r="FI281" s="188"/>
      <c r="FJ281" s="188"/>
      <c r="FK281" s="188"/>
      <c r="FL281" s="188"/>
      <c r="FM281" s="188"/>
      <c r="FN281" s="188"/>
      <c r="FO281" s="188"/>
      <c r="FP281" s="188"/>
      <c r="FQ281" s="188"/>
      <c r="FR281" s="188"/>
      <c r="FS281" s="188"/>
      <c r="FT281" s="188"/>
      <c r="FU281" s="188"/>
      <c r="FV281" s="188"/>
      <c r="FW281" s="188"/>
      <c r="FX281" s="188"/>
      <c r="FY281" s="188"/>
      <c r="FZ281" s="188"/>
      <c r="GA281" s="188"/>
      <c r="GB281" s="188"/>
      <c r="GC281" s="188"/>
      <c r="GD281" s="188"/>
      <c r="GE281" s="188"/>
      <c r="GF281" s="188"/>
      <c r="GG281" s="188"/>
      <c r="GH281" s="188"/>
      <c r="GI281" s="188"/>
      <c r="GJ281" s="188"/>
      <c r="GK281" s="188"/>
      <c r="GL281" s="188"/>
      <c r="GM281" s="188"/>
      <c r="GN281" s="188"/>
      <c r="GO281" s="188"/>
      <c r="GP281" s="188"/>
      <c r="GQ281" s="188"/>
      <c r="GR281" s="188"/>
      <c r="GS281" s="188"/>
      <c r="GT281" s="188"/>
      <c r="GU281" s="188"/>
      <c r="GV281" s="188"/>
      <c r="GW281" s="188"/>
      <c r="GX281" s="188"/>
      <c r="GY281" s="188"/>
      <c r="GZ281" s="188"/>
      <c r="HA281" s="188"/>
      <c r="HB281" s="188"/>
      <c r="HC281" s="188"/>
      <c r="HD281" s="188"/>
      <c r="HE281" s="188"/>
      <c r="HF281" s="188"/>
      <c r="HG281" s="188"/>
      <c r="HH281" s="188"/>
      <c r="HI281" s="188"/>
      <c r="HJ281" s="188"/>
      <c r="HK281" s="188"/>
      <c r="HL281" s="188"/>
      <c r="HM281" s="188"/>
      <c r="HN281" s="188"/>
      <c r="HO281" s="188"/>
      <c r="HP281" s="188"/>
      <c r="HQ281" s="188"/>
      <c r="HR281" s="188"/>
      <c r="HS281" s="188"/>
      <c r="HT281" s="188"/>
      <c r="HU281" s="188"/>
      <c r="HV281" s="188"/>
      <c r="HW281" s="188"/>
      <c r="HX281" s="188"/>
      <c r="HY281" s="188"/>
      <c r="HZ281" s="188"/>
      <c r="IA281" s="188"/>
      <c r="IB281" s="188"/>
      <c r="IC281" s="188"/>
      <c r="ID281" s="188"/>
      <c r="IE281" s="188"/>
      <c r="IF281" s="188"/>
      <c r="IG281" s="188"/>
      <c r="IH281" s="188"/>
      <c r="II281" s="188"/>
      <c r="IJ281" s="188"/>
      <c r="IK281" s="188"/>
      <c r="IL281" s="188"/>
      <c r="IM281" s="188"/>
      <c r="IN281" s="188"/>
      <c r="IO281" s="188"/>
      <c r="IP281" s="188"/>
      <c r="IQ281" s="188"/>
      <c r="IR281" s="188"/>
    </row>
    <row r="282" spans="1:252" ht="36">
      <c r="A282" s="198" t="s">
        <v>437</v>
      </c>
      <c r="B282" s="199" t="s">
        <v>8</v>
      </c>
      <c r="C282" s="93">
        <v>94</v>
      </c>
      <c r="D282" s="94">
        <v>100</v>
      </c>
      <c r="E282" s="196">
        <f t="shared" si="9"/>
        <v>106.38297872340425</v>
      </c>
      <c r="F282" s="187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  <c r="AP282" s="188"/>
      <c r="AQ282" s="188"/>
      <c r="AR282" s="188"/>
      <c r="AS282" s="188"/>
      <c r="AT282" s="188"/>
      <c r="AU282" s="188"/>
      <c r="AV282" s="188"/>
      <c r="AW282" s="188"/>
      <c r="AX282" s="188"/>
      <c r="AY282" s="188"/>
      <c r="AZ282" s="188"/>
      <c r="BA282" s="188"/>
      <c r="BB282" s="188"/>
      <c r="BC282" s="188"/>
      <c r="BD282" s="188"/>
      <c r="BE282" s="188"/>
      <c r="BF282" s="188"/>
      <c r="BG282" s="188"/>
      <c r="BH282" s="188"/>
      <c r="BI282" s="188"/>
      <c r="BJ282" s="188"/>
      <c r="BK282" s="188"/>
      <c r="BL282" s="188"/>
      <c r="BM282" s="188"/>
      <c r="BN282" s="188"/>
      <c r="BO282" s="188"/>
      <c r="BP282" s="188"/>
      <c r="BQ282" s="188"/>
      <c r="BR282" s="188"/>
      <c r="BS282" s="188"/>
      <c r="BT282" s="188"/>
      <c r="BU282" s="188"/>
      <c r="BV282" s="188"/>
      <c r="BW282" s="188"/>
      <c r="BX282" s="188"/>
      <c r="BY282" s="188"/>
      <c r="BZ282" s="188"/>
      <c r="CA282" s="188"/>
      <c r="CB282" s="188"/>
      <c r="CC282" s="188"/>
      <c r="CD282" s="188"/>
      <c r="CE282" s="188"/>
      <c r="CF282" s="188"/>
      <c r="CG282" s="188"/>
      <c r="CH282" s="188"/>
      <c r="CI282" s="188"/>
      <c r="CJ282" s="188"/>
      <c r="CK282" s="188"/>
      <c r="CL282" s="188"/>
      <c r="CM282" s="188"/>
      <c r="CN282" s="188"/>
      <c r="CO282" s="188"/>
      <c r="CP282" s="188"/>
      <c r="CQ282" s="188"/>
      <c r="CR282" s="188"/>
      <c r="CS282" s="188"/>
      <c r="CT282" s="188"/>
      <c r="CU282" s="188"/>
      <c r="CV282" s="188"/>
      <c r="CW282" s="188"/>
      <c r="CX282" s="188"/>
      <c r="CY282" s="188"/>
      <c r="CZ282" s="188"/>
      <c r="DA282" s="188"/>
      <c r="DB282" s="188"/>
      <c r="DC282" s="188"/>
      <c r="DD282" s="188"/>
      <c r="DE282" s="188"/>
      <c r="DF282" s="188"/>
      <c r="DG282" s="188"/>
      <c r="DH282" s="188"/>
      <c r="DI282" s="188"/>
      <c r="DJ282" s="188"/>
      <c r="DK282" s="188"/>
      <c r="DL282" s="188"/>
      <c r="DM282" s="188"/>
      <c r="DN282" s="188"/>
      <c r="DO282" s="188"/>
      <c r="DP282" s="188"/>
      <c r="DQ282" s="188"/>
      <c r="DR282" s="188"/>
      <c r="DS282" s="188"/>
      <c r="DT282" s="188"/>
      <c r="DU282" s="188"/>
      <c r="DV282" s="188"/>
      <c r="DW282" s="188"/>
      <c r="DX282" s="188"/>
      <c r="DY282" s="188"/>
      <c r="DZ282" s="188"/>
      <c r="EA282" s="188"/>
      <c r="EB282" s="188"/>
      <c r="EC282" s="188"/>
      <c r="ED282" s="188"/>
      <c r="EE282" s="188"/>
      <c r="EF282" s="188"/>
      <c r="EG282" s="188"/>
      <c r="EH282" s="188"/>
      <c r="EI282" s="188"/>
      <c r="EJ282" s="188"/>
      <c r="EK282" s="188"/>
      <c r="EL282" s="188"/>
      <c r="EM282" s="188"/>
      <c r="EN282" s="188"/>
      <c r="EO282" s="188"/>
      <c r="EP282" s="188"/>
      <c r="EQ282" s="188"/>
      <c r="ER282" s="188"/>
      <c r="ES282" s="188"/>
      <c r="ET282" s="188"/>
      <c r="EU282" s="188"/>
      <c r="EV282" s="188"/>
      <c r="EW282" s="188"/>
      <c r="EX282" s="188"/>
      <c r="EY282" s="188"/>
      <c r="EZ282" s="188"/>
      <c r="FA282" s="188"/>
      <c r="FB282" s="188"/>
      <c r="FC282" s="188"/>
      <c r="FD282" s="188"/>
      <c r="FE282" s="188"/>
      <c r="FF282" s="188"/>
      <c r="FG282" s="188"/>
      <c r="FH282" s="188"/>
      <c r="FI282" s="188"/>
      <c r="FJ282" s="188"/>
      <c r="FK282" s="188"/>
      <c r="FL282" s="188"/>
      <c r="FM282" s="188"/>
      <c r="FN282" s="188"/>
      <c r="FO282" s="188"/>
      <c r="FP282" s="188"/>
      <c r="FQ282" s="188"/>
      <c r="FR282" s="188"/>
      <c r="FS282" s="188"/>
      <c r="FT282" s="188"/>
      <c r="FU282" s="188"/>
      <c r="FV282" s="188"/>
      <c r="FW282" s="188"/>
      <c r="FX282" s="188"/>
      <c r="FY282" s="188"/>
      <c r="FZ282" s="188"/>
      <c r="GA282" s="188"/>
      <c r="GB282" s="188"/>
      <c r="GC282" s="188"/>
      <c r="GD282" s="188"/>
      <c r="GE282" s="188"/>
      <c r="GF282" s="188"/>
      <c r="GG282" s="188"/>
      <c r="GH282" s="188"/>
      <c r="GI282" s="188"/>
      <c r="GJ282" s="188"/>
      <c r="GK282" s="188"/>
      <c r="GL282" s="188"/>
      <c r="GM282" s="188"/>
      <c r="GN282" s="188"/>
      <c r="GO282" s="188"/>
      <c r="GP282" s="188"/>
      <c r="GQ282" s="188"/>
      <c r="GR282" s="188"/>
      <c r="GS282" s="188"/>
      <c r="GT282" s="188"/>
      <c r="GU282" s="188"/>
      <c r="GV282" s="188"/>
      <c r="GW282" s="188"/>
      <c r="GX282" s="188"/>
      <c r="GY282" s="188"/>
      <c r="GZ282" s="188"/>
      <c r="HA282" s="188"/>
      <c r="HB282" s="188"/>
      <c r="HC282" s="188"/>
      <c r="HD282" s="188"/>
      <c r="HE282" s="188"/>
      <c r="HF282" s="188"/>
      <c r="HG282" s="188"/>
      <c r="HH282" s="188"/>
      <c r="HI282" s="188"/>
      <c r="HJ282" s="188"/>
      <c r="HK282" s="188"/>
      <c r="HL282" s="188"/>
      <c r="HM282" s="188"/>
      <c r="HN282" s="188"/>
      <c r="HO282" s="188"/>
      <c r="HP282" s="188"/>
      <c r="HQ282" s="188"/>
      <c r="HR282" s="188"/>
      <c r="HS282" s="188"/>
      <c r="HT282" s="188"/>
      <c r="HU282" s="188"/>
      <c r="HV282" s="188"/>
      <c r="HW282" s="188"/>
      <c r="HX282" s="188"/>
      <c r="HY282" s="188"/>
      <c r="HZ282" s="188"/>
      <c r="IA282" s="188"/>
      <c r="IB282" s="188"/>
      <c r="IC282" s="188"/>
      <c r="ID282" s="188"/>
      <c r="IE282" s="188"/>
      <c r="IF282" s="188"/>
      <c r="IG282" s="188"/>
      <c r="IH282" s="188"/>
      <c r="II282" s="188"/>
      <c r="IJ282" s="188"/>
      <c r="IK282" s="188"/>
      <c r="IL282" s="188"/>
      <c r="IM282" s="188"/>
      <c r="IN282" s="188"/>
      <c r="IO282" s="188"/>
      <c r="IP282" s="188"/>
      <c r="IQ282" s="188"/>
      <c r="IR282" s="188"/>
    </row>
    <row r="283" spans="1:252" ht="36">
      <c r="A283" s="198" t="s">
        <v>438</v>
      </c>
      <c r="B283" s="199" t="s">
        <v>8</v>
      </c>
      <c r="C283" s="93">
        <v>94</v>
      </c>
      <c r="D283" s="94">
        <v>100</v>
      </c>
      <c r="E283" s="196">
        <f t="shared" si="9"/>
        <v>106.38297872340425</v>
      </c>
      <c r="F283" s="187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  <c r="AP283" s="188"/>
      <c r="AQ283" s="188"/>
      <c r="AR283" s="188"/>
      <c r="AS283" s="188"/>
      <c r="AT283" s="188"/>
      <c r="AU283" s="188"/>
      <c r="AV283" s="188"/>
      <c r="AW283" s="188"/>
      <c r="AX283" s="188"/>
      <c r="AY283" s="188"/>
      <c r="AZ283" s="188"/>
      <c r="BA283" s="188"/>
      <c r="BB283" s="188"/>
      <c r="BC283" s="188"/>
      <c r="BD283" s="188"/>
      <c r="BE283" s="188"/>
      <c r="BF283" s="188"/>
      <c r="BG283" s="188"/>
      <c r="BH283" s="188"/>
      <c r="BI283" s="188"/>
      <c r="BJ283" s="188"/>
      <c r="BK283" s="188"/>
      <c r="BL283" s="188"/>
      <c r="BM283" s="188"/>
      <c r="BN283" s="188"/>
      <c r="BO283" s="188"/>
      <c r="BP283" s="188"/>
      <c r="BQ283" s="188"/>
      <c r="BR283" s="188"/>
      <c r="BS283" s="188"/>
      <c r="BT283" s="188"/>
      <c r="BU283" s="188"/>
      <c r="BV283" s="188"/>
      <c r="BW283" s="188"/>
      <c r="BX283" s="188"/>
      <c r="BY283" s="188"/>
      <c r="BZ283" s="188"/>
      <c r="CA283" s="188"/>
      <c r="CB283" s="188"/>
      <c r="CC283" s="188"/>
      <c r="CD283" s="188"/>
      <c r="CE283" s="188"/>
      <c r="CF283" s="188"/>
      <c r="CG283" s="188"/>
      <c r="CH283" s="188"/>
      <c r="CI283" s="188"/>
      <c r="CJ283" s="188"/>
      <c r="CK283" s="188"/>
      <c r="CL283" s="188"/>
      <c r="CM283" s="188"/>
      <c r="CN283" s="188"/>
      <c r="CO283" s="188"/>
      <c r="CP283" s="188"/>
      <c r="CQ283" s="188"/>
      <c r="CR283" s="188"/>
      <c r="CS283" s="188"/>
      <c r="CT283" s="188"/>
      <c r="CU283" s="188"/>
      <c r="CV283" s="188"/>
      <c r="CW283" s="188"/>
      <c r="CX283" s="188"/>
      <c r="CY283" s="188"/>
      <c r="CZ283" s="188"/>
      <c r="DA283" s="188"/>
      <c r="DB283" s="188"/>
      <c r="DC283" s="188"/>
      <c r="DD283" s="188"/>
      <c r="DE283" s="188"/>
      <c r="DF283" s="188"/>
      <c r="DG283" s="188"/>
      <c r="DH283" s="188"/>
      <c r="DI283" s="188"/>
      <c r="DJ283" s="188"/>
      <c r="DK283" s="188"/>
      <c r="DL283" s="188"/>
      <c r="DM283" s="188"/>
      <c r="DN283" s="188"/>
      <c r="DO283" s="188"/>
      <c r="DP283" s="188"/>
      <c r="DQ283" s="188"/>
      <c r="DR283" s="188"/>
      <c r="DS283" s="188"/>
      <c r="DT283" s="188"/>
      <c r="DU283" s="188"/>
      <c r="DV283" s="188"/>
      <c r="DW283" s="188"/>
      <c r="DX283" s="188"/>
      <c r="DY283" s="188"/>
      <c r="DZ283" s="188"/>
      <c r="EA283" s="188"/>
      <c r="EB283" s="188"/>
      <c r="EC283" s="188"/>
      <c r="ED283" s="188"/>
      <c r="EE283" s="188"/>
      <c r="EF283" s="188"/>
      <c r="EG283" s="188"/>
      <c r="EH283" s="188"/>
      <c r="EI283" s="188"/>
      <c r="EJ283" s="188"/>
      <c r="EK283" s="188"/>
      <c r="EL283" s="188"/>
      <c r="EM283" s="188"/>
      <c r="EN283" s="188"/>
      <c r="EO283" s="188"/>
      <c r="EP283" s="188"/>
      <c r="EQ283" s="188"/>
      <c r="ER283" s="188"/>
      <c r="ES283" s="188"/>
      <c r="ET283" s="188"/>
      <c r="EU283" s="188"/>
      <c r="EV283" s="188"/>
      <c r="EW283" s="188"/>
      <c r="EX283" s="188"/>
      <c r="EY283" s="188"/>
      <c r="EZ283" s="188"/>
      <c r="FA283" s="188"/>
      <c r="FB283" s="188"/>
      <c r="FC283" s="188"/>
      <c r="FD283" s="188"/>
      <c r="FE283" s="188"/>
      <c r="FF283" s="188"/>
      <c r="FG283" s="188"/>
      <c r="FH283" s="188"/>
      <c r="FI283" s="188"/>
      <c r="FJ283" s="188"/>
      <c r="FK283" s="188"/>
      <c r="FL283" s="188"/>
      <c r="FM283" s="188"/>
      <c r="FN283" s="188"/>
      <c r="FO283" s="188"/>
      <c r="FP283" s="188"/>
      <c r="FQ283" s="188"/>
      <c r="FR283" s="188"/>
      <c r="FS283" s="188"/>
      <c r="FT283" s="188"/>
      <c r="FU283" s="188"/>
      <c r="FV283" s="188"/>
      <c r="FW283" s="188"/>
      <c r="FX283" s="188"/>
      <c r="FY283" s="188"/>
      <c r="FZ283" s="188"/>
      <c r="GA283" s="188"/>
      <c r="GB283" s="188"/>
      <c r="GC283" s="188"/>
      <c r="GD283" s="188"/>
      <c r="GE283" s="188"/>
      <c r="GF283" s="188"/>
      <c r="GG283" s="188"/>
      <c r="GH283" s="188"/>
      <c r="GI283" s="188"/>
      <c r="GJ283" s="188"/>
      <c r="GK283" s="188"/>
      <c r="GL283" s="188"/>
      <c r="GM283" s="188"/>
      <c r="GN283" s="188"/>
      <c r="GO283" s="188"/>
      <c r="GP283" s="188"/>
      <c r="GQ283" s="188"/>
      <c r="GR283" s="188"/>
      <c r="GS283" s="188"/>
      <c r="GT283" s="188"/>
      <c r="GU283" s="188"/>
      <c r="GV283" s="188"/>
      <c r="GW283" s="188"/>
      <c r="GX283" s="188"/>
      <c r="GY283" s="188"/>
      <c r="GZ283" s="188"/>
      <c r="HA283" s="188"/>
      <c r="HB283" s="188"/>
      <c r="HC283" s="188"/>
      <c r="HD283" s="188"/>
      <c r="HE283" s="188"/>
      <c r="HF283" s="188"/>
      <c r="HG283" s="188"/>
      <c r="HH283" s="188"/>
      <c r="HI283" s="188"/>
      <c r="HJ283" s="188"/>
      <c r="HK283" s="188"/>
      <c r="HL283" s="188"/>
      <c r="HM283" s="188"/>
      <c r="HN283" s="188"/>
      <c r="HO283" s="188"/>
      <c r="HP283" s="188"/>
      <c r="HQ283" s="188"/>
      <c r="HR283" s="188"/>
      <c r="HS283" s="188"/>
      <c r="HT283" s="188"/>
      <c r="HU283" s="188"/>
      <c r="HV283" s="188"/>
      <c r="HW283" s="188"/>
      <c r="HX283" s="188"/>
      <c r="HY283" s="188"/>
      <c r="HZ283" s="188"/>
      <c r="IA283" s="188"/>
      <c r="IB283" s="188"/>
      <c r="IC283" s="188"/>
      <c r="ID283" s="188"/>
      <c r="IE283" s="188"/>
      <c r="IF283" s="188"/>
      <c r="IG283" s="188"/>
      <c r="IH283" s="188"/>
      <c r="II283" s="188"/>
      <c r="IJ283" s="188"/>
      <c r="IK283" s="188"/>
      <c r="IL283" s="188"/>
      <c r="IM283" s="188"/>
      <c r="IN283" s="188"/>
      <c r="IO283" s="188"/>
      <c r="IP283" s="188"/>
      <c r="IQ283" s="188"/>
      <c r="IR283" s="188"/>
    </row>
    <row r="284" spans="1:252" ht="24">
      <c r="A284" s="198" t="s">
        <v>439</v>
      </c>
      <c r="B284" s="199" t="s">
        <v>8</v>
      </c>
      <c r="C284" s="93">
        <v>97</v>
      </c>
      <c r="D284" s="94">
        <v>94.6</v>
      </c>
      <c r="E284" s="196">
        <f t="shared" si="9"/>
        <v>97.525773195876283</v>
      </c>
      <c r="F284" s="187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  <c r="AP284" s="188"/>
      <c r="AQ284" s="188"/>
      <c r="AR284" s="188"/>
      <c r="AS284" s="188"/>
      <c r="AT284" s="188"/>
      <c r="AU284" s="188"/>
      <c r="AV284" s="188"/>
      <c r="AW284" s="188"/>
      <c r="AX284" s="188"/>
      <c r="AY284" s="188"/>
      <c r="AZ284" s="188"/>
      <c r="BA284" s="188"/>
      <c r="BB284" s="188"/>
      <c r="BC284" s="188"/>
      <c r="BD284" s="188"/>
      <c r="BE284" s="188"/>
      <c r="BF284" s="188"/>
      <c r="BG284" s="188"/>
      <c r="BH284" s="188"/>
      <c r="BI284" s="188"/>
      <c r="BJ284" s="188"/>
      <c r="BK284" s="188"/>
      <c r="BL284" s="188"/>
      <c r="BM284" s="188"/>
      <c r="BN284" s="188"/>
      <c r="BO284" s="188"/>
      <c r="BP284" s="188"/>
      <c r="BQ284" s="188"/>
      <c r="BR284" s="188"/>
      <c r="BS284" s="188"/>
      <c r="BT284" s="188"/>
      <c r="BU284" s="188"/>
      <c r="BV284" s="188"/>
      <c r="BW284" s="188"/>
      <c r="BX284" s="188"/>
      <c r="BY284" s="188"/>
      <c r="BZ284" s="188"/>
      <c r="CA284" s="188"/>
      <c r="CB284" s="188"/>
      <c r="CC284" s="188"/>
      <c r="CD284" s="188"/>
      <c r="CE284" s="188"/>
      <c r="CF284" s="188"/>
      <c r="CG284" s="188"/>
      <c r="CH284" s="188"/>
      <c r="CI284" s="188"/>
      <c r="CJ284" s="188"/>
      <c r="CK284" s="188"/>
      <c r="CL284" s="188"/>
      <c r="CM284" s="188"/>
      <c r="CN284" s="188"/>
      <c r="CO284" s="188"/>
      <c r="CP284" s="188"/>
      <c r="CQ284" s="188"/>
      <c r="CR284" s="188"/>
      <c r="CS284" s="188"/>
      <c r="CT284" s="188"/>
      <c r="CU284" s="188"/>
      <c r="CV284" s="188"/>
      <c r="CW284" s="188"/>
      <c r="CX284" s="188"/>
      <c r="CY284" s="188"/>
      <c r="CZ284" s="188"/>
      <c r="DA284" s="188"/>
      <c r="DB284" s="188"/>
      <c r="DC284" s="188"/>
      <c r="DD284" s="188"/>
      <c r="DE284" s="188"/>
      <c r="DF284" s="188"/>
      <c r="DG284" s="188"/>
      <c r="DH284" s="188"/>
      <c r="DI284" s="188"/>
      <c r="DJ284" s="188"/>
      <c r="DK284" s="188"/>
      <c r="DL284" s="188"/>
      <c r="DM284" s="188"/>
      <c r="DN284" s="188"/>
      <c r="DO284" s="188"/>
      <c r="DP284" s="188"/>
      <c r="DQ284" s="188"/>
      <c r="DR284" s="188"/>
      <c r="DS284" s="188"/>
      <c r="DT284" s="188"/>
      <c r="DU284" s="188"/>
      <c r="DV284" s="188"/>
      <c r="DW284" s="188"/>
      <c r="DX284" s="188"/>
      <c r="DY284" s="188"/>
      <c r="DZ284" s="188"/>
      <c r="EA284" s="188"/>
      <c r="EB284" s="188"/>
      <c r="EC284" s="188"/>
      <c r="ED284" s="188"/>
      <c r="EE284" s="188"/>
      <c r="EF284" s="188"/>
      <c r="EG284" s="188"/>
      <c r="EH284" s="188"/>
      <c r="EI284" s="188"/>
      <c r="EJ284" s="188"/>
      <c r="EK284" s="188"/>
      <c r="EL284" s="188"/>
      <c r="EM284" s="188"/>
      <c r="EN284" s="188"/>
      <c r="EO284" s="188"/>
      <c r="EP284" s="188"/>
      <c r="EQ284" s="188"/>
      <c r="ER284" s="188"/>
      <c r="ES284" s="188"/>
      <c r="ET284" s="188"/>
      <c r="EU284" s="188"/>
      <c r="EV284" s="188"/>
      <c r="EW284" s="188"/>
      <c r="EX284" s="188"/>
      <c r="EY284" s="188"/>
      <c r="EZ284" s="188"/>
      <c r="FA284" s="188"/>
      <c r="FB284" s="188"/>
      <c r="FC284" s="188"/>
      <c r="FD284" s="188"/>
      <c r="FE284" s="188"/>
      <c r="FF284" s="188"/>
      <c r="FG284" s="188"/>
      <c r="FH284" s="188"/>
      <c r="FI284" s="188"/>
      <c r="FJ284" s="188"/>
      <c r="FK284" s="188"/>
      <c r="FL284" s="188"/>
      <c r="FM284" s="188"/>
      <c r="FN284" s="188"/>
      <c r="FO284" s="188"/>
      <c r="FP284" s="188"/>
      <c r="FQ284" s="188"/>
      <c r="FR284" s="188"/>
      <c r="FS284" s="188"/>
      <c r="FT284" s="188"/>
      <c r="FU284" s="188"/>
      <c r="FV284" s="188"/>
      <c r="FW284" s="188"/>
      <c r="FX284" s="188"/>
      <c r="FY284" s="188"/>
      <c r="FZ284" s="188"/>
      <c r="GA284" s="188"/>
      <c r="GB284" s="188"/>
      <c r="GC284" s="188"/>
      <c r="GD284" s="188"/>
      <c r="GE284" s="188"/>
      <c r="GF284" s="188"/>
      <c r="GG284" s="188"/>
      <c r="GH284" s="188"/>
      <c r="GI284" s="188"/>
      <c r="GJ284" s="188"/>
      <c r="GK284" s="188"/>
      <c r="GL284" s="188"/>
      <c r="GM284" s="188"/>
      <c r="GN284" s="188"/>
      <c r="GO284" s="188"/>
      <c r="GP284" s="188"/>
      <c r="GQ284" s="188"/>
      <c r="GR284" s="188"/>
      <c r="GS284" s="188"/>
      <c r="GT284" s="188"/>
      <c r="GU284" s="188"/>
      <c r="GV284" s="188"/>
      <c r="GW284" s="188"/>
      <c r="GX284" s="188"/>
      <c r="GY284" s="188"/>
      <c r="GZ284" s="188"/>
      <c r="HA284" s="188"/>
      <c r="HB284" s="188"/>
      <c r="HC284" s="188"/>
      <c r="HD284" s="188"/>
      <c r="HE284" s="188"/>
      <c r="HF284" s="188"/>
      <c r="HG284" s="188"/>
      <c r="HH284" s="188"/>
      <c r="HI284" s="188"/>
      <c r="HJ284" s="188"/>
      <c r="HK284" s="188"/>
      <c r="HL284" s="188"/>
      <c r="HM284" s="188"/>
      <c r="HN284" s="188"/>
      <c r="HO284" s="188"/>
      <c r="HP284" s="188"/>
      <c r="HQ284" s="188"/>
      <c r="HR284" s="188"/>
      <c r="HS284" s="188"/>
      <c r="HT284" s="188"/>
      <c r="HU284" s="188"/>
      <c r="HV284" s="188"/>
      <c r="HW284" s="188"/>
      <c r="HX284" s="188"/>
      <c r="HY284" s="188"/>
      <c r="HZ284" s="188"/>
      <c r="IA284" s="188"/>
      <c r="IB284" s="188"/>
      <c r="IC284" s="188"/>
      <c r="ID284" s="188"/>
      <c r="IE284" s="188"/>
      <c r="IF284" s="188"/>
      <c r="IG284" s="188"/>
      <c r="IH284" s="188"/>
      <c r="II284" s="188"/>
      <c r="IJ284" s="188"/>
      <c r="IK284" s="188"/>
      <c r="IL284" s="188"/>
      <c r="IM284" s="188"/>
      <c r="IN284" s="188"/>
      <c r="IO284" s="188"/>
      <c r="IP284" s="188"/>
      <c r="IQ284" s="188"/>
      <c r="IR284" s="188"/>
    </row>
    <row r="285" spans="1:252" ht="36">
      <c r="A285" s="198" t="s">
        <v>440</v>
      </c>
      <c r="B285" s="199" t="s">
        <v>8</v>
      </c>
      <c r="C285" s="93">
        <v>5</v>
      </c>
      <c r="D285" s="94">
        <v>34.700000000000003</v>
      </c>
      <c r="E285" s="196">
        <f t="shared" si="9"/>
        <v>694</v>
      </c>
      <c r="F285" s="234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  <c r="AP285" s="188"/>
      <c r="AQ285" s="188"/>
      <c r="AR285" s="188"/>
      <c r="AS285" s="188"/>
      <c r="AT285" s="188"/>
      <c r="AU285" s="188"/>
      <c r="AV285" s="188"/>
      <c r="AW285" s="188"/>
      <c r="AX285" s="188"/>
      <c r="AY285" s="188"/>
      <c r="AZ285" s="188"/>
      <c r="BA285" s="188"/>
      <c r="BB285" s="188"/>
      <c r="BC285" s="188"/>
      <c r="BD285" s="188"/>
      <c r="BE285" s="188"/>
      <c r="BF285" s="188"/>
      <c r="BG285" s="188"/>
      <c r="BH285" s="188"/>
      <c r="BI285" s="188"/>
      <c r="BJ285" s="188"/>
      <c r="BK285" s="188"/>
      <c r="BL285" s="188"/>
      <c r="BM285" s="188"/>
      <c r="BN285" s="188"/>
      <c r="BO285" s="188"/>
      <c r="BP285" s="188"/>
      <c r="BQ285" s="188"/>
      <c r="BR285" s="188"/>
      <c r="BS285" s="188"/>
      <c r="BT285" s="188"/>
      <c r="BU285" s="188"/>
      <c r="BV285" s="188"/>
      <c r="BW285" s="188"/>
      <c r="BX285" s="188"/>
      <c r="BY285" s="188"/>
      <c r="BZ285" s="188"/>
      <c r="CA285" s="188"/>
      <c r="CB285" s="188"/>
      <c r="CC285" s="188"/>
      <c r="CD285" s="188"/>
      <c r="CE285" s="188"/>
      <c r="CF285" s="188"/>
      <c r="CG285" s="188"/>
      <c r="CH285" s="188"/>
      <c r="CI285" s="188"/>
      <c r="CJ285" s="188"/>
      <c r="CK285" s="188"/>
      <c r="CL285" s="188"/>
      <c r="CM285" s="188"/>
      <c r="CN285" s="188"/>
      <c r="CO285" s="188"/>
      <c r="CP285" s="188"/>
      <c r="CQ285" s="188"/>
      <c r="CR285" s="188"/>
      <c r="CS285" s="188"/>
      <c r="CT285" s="188"/>
      <c r="CU285" s="188"/>
      <c r="CV285" s="188"/>
      <c r="CW285" s="188"/>
      <c r="CX285" s="188"/>
      <c r="CY285" s="188"/>
      <c r="CZ285" s="188"/>
      <c r="DA285" s="188"/>
      <c r="DB285" s="188"/>
      <c r="DC285" s="188"/>
      <c r="DD285" s="188"/>
      <c r="DE285" s="188"/>
      <c r="DF285" s="188"/>
      <c r="DG285" s="188"/>
      <c r="DH285" s="188"/>
      <c r="DI285" s="188"/>
      <c r="DJ285" s="188"/>
      <c r="DK285" s="188"/>
      <c r="DL285" s="188"/>
      <c r="DM285" s="188"/>
      <c r="DN285" s="188"/>
      <c r="DO285" s="188"/>
      <c r="DP285" s="188"/>
      <c r="DQ285" s="188"/>
      <c r="DR285" s="188"/>
      <c r="DS285" s="188"/>
      <c r="DT285" s="188"/>
      <c r="DU285" s="188"/>
      <c r="DV285" s="188"/>
      <c r="DW285" s="188"/>
      <c r="DX285" s="188"/>
      <c r="DY285" s="188"/>
      <c r="DZ285" s="188"/>
      <c r="EA285" s="188"/>
      <c r="EB285" s="188"/>
      <c r="EC285" s="188"/>
      <c r="ED285" s="188"/>
      <c r="EE285" s="188"/>
      <c r="EF285" s="188"/>
      <c r="EG285" s="188"/>
      <c r="EH285" s="188"/>
      <c r="EI285" s="188"/>
      <c r="EJ285" s="188"/>
      <c r="EK285" s="188"/>
      <c r="EL285" s="188"/>
      <c r="EM285" s="188"/>
      <c r="EN285" s="188"/>
      <c r="EO285" s="188"/>
      <c r="EP285" s="188"/>
      <c r="EQ285" s="188"/>
      <c r="ER285" s="188"/>
      <c r="ES285" s="188"/>
      <c r="ET285" s="188"/>
      <c r="EU285" s="188"/>
      <c r="EV285" s="188"/>
      <c r="EW285" s="188"/>
      <c r="EX285" s="188"/>
      <c r="EY285" s="188"/>
      <c r="EZ285" s="188"/>
      <c r="FA285" s="188"/>
      <c r="FB285" s="188"/>
      <c r="FC285" s="188"/>
      <c r="FD285" s="188"/>
      <c r="FE285" s="188"/>
      <c r="FF285" s="188"/>
      <c r="FG285" s="188"/>
      <c r="FH285" s="188"/>
      <c r="FI285" s="188"/>
      <c r="FJ285" s="188"/>
      <c r="FK285" s="188"/>
      <c r="FL285" s="188"/>
      <c r="FM285" s="188"/>
      <c r="FN285" s="188"/>
      <c r="FO285" s="188"/>
      <c r="FP285" s="188"/>
      <c r="FQ285" s="188"/>
      <c r="FR285" s="188"/>
      <c r="FS285" s="188"/>
      <c r="FT285" s="188"/>
      <c r="FU285" s="188"/>
      <c r="FV285" s="188"/>
      <c r="FW285" s="188"/>
      <c r="FX285" s="188"/>
      <c r="FY285" s="188"/>
      <c r="FZ285" s="188"/>
      <c r="GA285" s="188"/>
      <c r="GB285" s="188"/>
      <c r="GC285" s="188"/>
      <c r="GD285" s="188"/>
      <c r="GE285" s="188"/>
      <c r="GF285" s="188"/>
      <c r="GG285" s="188"/>
      <c r="GH285" s="188"/>
      <c r="GI285" s="188"/>
      <c r="GJ285" s="188"/>
      <c r="GK285" s="188"/>
      <c r="GL285" s="188"/>
      <c r="GM285" s="188"/>
      <c r="GN285" s="188"/>
      <c r="GO285" s="188"/>
      <c r="GP285" s="188"/>
      <c r="GQ285" s="188"/>
      <c r="GR285" s="188"/>
      <c r="GS285" s="188"/>
      <c r="GT285" s="188"/>
      <c r="GU285" s="188"/>
      <c r="GV285" s="188"/>
      <c r="GW285" s="188"/>
      <c r="GX285" s="188"/>
      <c r="GY285" s="188"/>
      <c r="GZ285" s="188"/>
      <c r="HA285" s="188"/>
      <c r="HB285" s="188"/>
      <c r="HC285" s="188"/>
      <c r="HD285" s="188"/>
      <c r="HE285" s="188"/>
      <c r="HF285" s="188"/>
      <c r="HG285" s="188"/>
      <c r="HH285" s="188"/>
      <c r="HI285" s="188"/>
      <c r="HJ285" s="188"/>
      <c r="HK285" s="188"/>
      <c r="HL285" s="188"/>
      <c r="HM285" s="188"/>
      <c r="HN285" s="188"/>
      <c r="HO285" s="188"/>
      <c r="HP285" s="188"/>
      <c r="HQ285" s="188"/>
      <c r="HR285" s="188"/>
      <c r="HS285" s="188"/>
      <c r="HT285" s="188"/>
      <c r="HU285" s="188"/>
      <c r="HV285" s="188"/>
      <c r="HW285" s="188"/>
      <c r="HX285" s="188"/>
      <c r="HY285" s="188"/>
      <c r="HZ285" s="188"/>
      <c r="IA285" s="188"/>
      <c r="IB285" s="188"/>
      <c r="IC285" s="188"/>
      <c r="ID285" s="188"/>
      <c r="IE285" s="188"/>
      <c r="IF285" s="188"/>
      <c r="IG285" s="188"/>
      <c r="IH285" s="188"/>
      <c r="II285" s="188"/>
      <c r="IJ285" s="188"/>
      <c r="IK285" s="188"/>
      <c r="IL285" s="188"/>
      <c r="IM285" s="188"/>
      <c r="IN285" s="188"/>
      <c r="IO285" s="188"/>
      <c r="IP285" s="188"/>
      <c r="IQ285" s="188"/>
      <c r="IR285" s="188"/>
    </row>
    <row r="286" spans="1:252">
      <c r="A286" s="200" t="s">
        <v>441</v>
      </c>
      <c r="B286" s="177" t="s">
        <v>8</v>
      </c>
      <c r="C286" s="89">
        <v>19.5</v>
      </c>
      <c r="D286" s="90">
        <v>19.5</v>
      </c>
      <c r="E286" s="124">
        <f t="shared" si="9"/>
        <v>100</v>
      </c>
      <c r="F286" s="187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  <c r="AP286" s="188"/>
      <c r="AQ286" s="188"/>
      <c r="AR286" s="188"/>
      <c r="AS286" s="188"/>
      <c r="AT286" s="188"/>
      <c r="AU286" s="188"/>
      <c r="AV286" s="188"/>
      <c r="AW286" s="188"/>
      <c r="AX286" s="188"/>
      <c r="AY286" s="188"/>
      <c r="AZ286" s="188"/>
      <c r="BA286" s="188"/>
      <c r="BB286" s="188"/>
      <c r="BC286" s="188"/>
      <c r="BD286" s="188"/>
      <c r="BE286" s="188"/>
      <c r="BF286" s="188"/>
      <c r="BG286" s="188"/>
      <c r="BH286" s="188"/>
      <c r="BI286" s="188"/>
      <c r="BJ286" s="188"/>
      <c r="BK286" s="188"/>
      <c r="BL286" s="188"/>
      <c r="BM286" s="188"/>
      <c r="BN286" s="188"/>
      <c r="BO286" s="188"/>
      <c r="BP286" s="188"/>
      <c r="BQ286" s="188"/>
      <c r="BR286" s="188"/>
      <c r="BS286" s="188"/>
      <c r="BT286" s="188"/>
      <c r="BU286" s="188"/>
      <c r="BV286" s="188"/>
      <c r="BW286" s="188"/>
      <c r="BX286" s="188"/>
      <c r="BY286" s="188"/>
      <c r="BZ286" s="188"/>
      <c r="CA286" s="188"/>
      <c r="CB286" s="188"/>
      <c r="CC286" s="188"/>
      <c r="CD286" s="188"/>
      <c r="CE286" s="188"/>
      <c r="CF286" s="188"/>
      <c r="CG286" s="188"/>
      <c r="CH286" s="188"/>
      <c r="CI286" s="188"/>
      <c r="CJ286" s="188"/>
      <c r="CK286" s="188"/>
      <c r="CL286" s="188"/>
      <c r="CM286" s="188"/>
      <c r="CN286" s="188"/>
      <c r="CO286" s="188"/>
      <c r="CP286" s="188"/>
      <c r="CQ286" s="188"/>
      <c r="CR286" s="188"/>
      <c r="CS286" s="188"/>
      <c r="CT286" s="188"/>
      <c r="CU286" s="188"/>
      <c r="CV286" s="188"/>
      <c r="CW286" s="188"/>
      <c r="CX286" s="188"/>
      <c r="CY286" s="188"/>
      <c r="CZ286" s="188"/>
      <c r="DA286" s="188"/>
      <c r="DB286" s="188"/>
      <c r="DC286" s="188"/>
      <c r="DD286" s="188"/>
      <c r="DE286" s="188"/>
      <c r="DF286" s="188"/>
      <c r="DG286" s="188"/>
      <c r="DH286" s="188"/>
      <c r="DI286" s="188"/>
      <c r="DJ286" s="188"/>
      <c r="DK286" s="188"/>
      <c r="DL286" s="188"/>
      <c r="DM286" s="188"/>
      <c r="DN286" s="188"/>
      <c r="DO286" s="188"/>
      <c r="DP286" s="188"/>
      <c r="DQ286" s="188"/>
      <c r="DR286" s="188"/>
      <c r="DS286" s="188"/>
      <c r="DT286" s="188"/>
      <c r="DU286" s="188"/>
      <c r="DV286" s="188"/>
      <c r="DW286" s="188"/>
      <c r="DX286" s="188"/>
      <c r="DY286" s="188"/>
      <c r="DZ286" s="188"/>
      <c r="EA286" s="188"/>
      <c r="EB286" s="188"/>
      <c r="EC286" s="188"/>
      <c r="ED286" s="188"/>
      <c r="EE286" s="188"/>
      <c r="EF286" s="188"/>
      <c r="EG286" s="188"/>
      <c r="EH286" s="188"/>
      <c r="EI286" s="188"/>
      <c r="EJ286" s="188"/>
      <c r="EK286" s="188"/>
      <c r="EL286" s="188"/>
      <c r="EM286" s="188"/>
      <c r="EN286" s="188"/>
      <c r="EO286" s="188"/>
      <c r="EP286" s="188"/>
      <c r="EQ286" s="188"/>
      <c r="ER286" s="188"/>
      <c r="ES286" s="188"/>
      <c r="ET286" s="188"/>
      <c r="EU286" s="188"/>
      <c r="EV286" s="188"/>
      <c r="EW286" s="188"/>
      <c r="EX286" s="188"/>
      <c r="EY286" s="188"/>
      <c r="EZ286" s="188"/>
      <c r="FA286" s="188"/>
      <c r="FB286" s="188"/>
      <c r="FC286" s="188"/>
      <c r="FD286" s="188"/>
      <c r="FE286" s="188"/>
      <c r="FF286" s="188"/>
      <c r="FG286" s="188"/>
      <c r="FH286" s="188"/>
      <c r="FI286" s="188"/>
      <c r="FJ286" s="188"/>
      <c r="FK286" s="188"/>
      <c r="FL286" s="188"/>
      <c r="FM286" s="188"/>
      <c r="FN286" s="188"/>
      <c r="FO286" s="188"/>
      <c r="FP286" s="188"/>
      <c r="FQ286" s="188"/>
      <c r="FR286" s="188"/>
      <c r="FS286" s="188"/>
      <c r="FT286" s="188"/>
      <c r="FU286" s="188"/>
      <c r="FV286" s="188"/>
      <c r="FW286" s="188"/>
      <c r="FX286" s="188"/>
      <c r="FY286" s="188"/>
      <c r="FZ286" s="188"/>
      <c r="GA286" s="188"/>
      <c r="GB286" s="188"/>
      <c r="GC286" s="188"/>
      <c r="GD286" s="188"/>
      <c r="GE286" s="188"/>
      <c r="GF286" s="188"/>
      <c r="GG286" s="188"/>
      <c r="GH286" s="188"/>
      <c r="GI286" s="188"/>
      <c r="GJ286" s="188"/>
      <c r="GK286" s="188"/>
      <c r="GL286" s="188"/>
      <c r="GM286" s="188"/>
      <c r="GN286" s="188"/>
      <c r="GO286" s="188"/>
      <c r="GP286" s="188"/>
      <c r="GQ286" s="188"/>
      <c r="GR286" s="188"/>
      <c r="GS286" s="188"/>
      <c r="GT286" s="188"/>
      <c r="GU286" s="188"/>
      <c r="GV286" s="188"/>
      <c r="GW286" s="188"/>
      <c r="GX286" s="188"/>
      <c r="GY286" s="188"/>
      <c r="GZ286" s="188"/>
      <c r="HA286" s="188"/>
      <c r="HB286" s="188"/>
      <c r="HC286" s="188"/>
      <c r="HD286" s="188"/>
      <c r="HE286" s="188"/>
      <c r="HF286" s="188"/>
      <c r="HG286" s="188"/>
      <c r="HH286" s="188"/>
      <c r="HI286" s="188"/>
      <c r="HJ286" s="188"/>
      <c r="HK286" s="188"/>
      <c r="HL286" s="188"/>
      <c r="HM286" s="188"/>
      <c r="HN286" s="188"/>
      <c r="HO286" s="188"/>
      <c r="HP286" s="188"/>
      <c r="HQ286" s="188"/>
      <c r="HR286" s="188"/>
      <c r="HS286" s="188"/>
      <c r="HT286" s="188"/>
      <c r="HU286" s="188"/>
      <c r="HV286" s="188"/>
      <c r="HW286" s="188"/>
      <c r="HX286" s="188"/>
      <c r="HY286" s="188"/>
      <c r="HZ286" s="188"/>
      <c r="IA286" s="188"/>
      <c r="IB286" s="188"/>
      <c r="IC286" s="188"/>
      <c r="ID286" s="188"/>
      <c r="IE286" s="188"/>
      <c r="IF286" s="188"/>
      <c r="IG286" s="188"/>
      <c r="IH286" s="188"/>
      <c r="II286" s="188"/>
      <c r="IJ286" s="188"/>
      <c r="IK286" s="188"/>
      <c r="IL286" s="188"/>
      <c r="IM286" s="188"/>
      <c r="IN286" s="188"/>
      <c r="IO286" s="188"/>
      <c r="IP286" s="188"/>
      <c r="IQ286" s="188"/>
      <c r="IR286" s="188"/>
    </row>
    <row r="287" spans="1:252">
      <c r="A287" s="687" t="s">
        <v>442</v>
      </c>
      <c r="B287" s="688"/>
      <c r="C287" s="688"/>
      <c r="D287" s="688"/>
      <c r="E287" s="716"/>
      <c r="F287" s="187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  <c r="AP287" s="188"/>
      <c r="AQ287" s="188"/>
      <c r="AR287" s="188"/>
      <c r="AS287" s="188"/>
      <c r="AT287" s="188"/>
      <c r="AU287" s="188"/>
      <c r="AV287" s="188"/>
      <c r="AW287" s="188"/>
      <c r="AX287" s="188"/>
      <c r="AY287" s="188"/>
      <c r="AZ287" s="188"/>
      <c r="BA287" s="188"/>
      <c r="BB287" s="188"/>
      <c r="BC287" s="188"/>
      <c r="BD287" s="188"/>
      <c r="BE287" s="188"/>
      <c r="BF287" s="188"/>
      <c r="BG287" s="188"/>
      <c r="BH287" s="188"/>
      <c r="BI287" s="188"/>
      <c r="BJ287" s="188"/>
      <c r="BK287" s="188"/>
      <c r="BL287" s="188"/>
      <c r="BM287" s="188"/>
      <c r="BN287" s="188"/>
      <c r="BO287" s="188"/>
      <c r="BP287" s="188"/>
      <c r="BQ287" s="188"/>
      <c r="BR287" s="188"/>
      <c r="BS287" s="188"/>
      <c r="BT287" s="188"/>
      <c r="BU287" s="188"/>
      <c r="BV287" s="188"/>
      <c r="BW287" s="188"/>
      <c r="BX287" s="188"/>
      <c r="BY287" s="188"/>
      <c r="BZ287" s="188"/>
      <c r="CA287" s="188"/>
      <c r="CB287" s="188"/>
      <c r="CC287" s="188"/>
      <c r="CD287" s="188"/>
      <c r="CE287" s="188"/>
      <c r="CF287" s="188"/>
      <c r="CG287" s="188"/>
      <c r="CH287" s="188"/>
      <c r="CI287" s="188"/>
      <c r="CJ287" s="188"/>
      <c r="CK287" s="188"/>
      <c r="CL287" s="188"/>
      <c r="CM287" s="188"/>
      <c r="CN287" s="188"/>
      <c r="CO287" s="188"/>
      <c r="CP287" s="188"/>
      <c r="CQ287" s="188"/>
      <c r="CR287" s="188"/>
      <c r="CS287" s="188"/>
      <c r="CT287" s="188"/>
      <c r="CU287" s="188"/>
      <c r="CV287" s="188"/>
      <c r="CW287" s="188"/>
      <c r="CX287" s="188"/>
      <c r="CY287" s="188"/>
      <c r="CZ287" s="188"/>
      <c r="DA287" s="188"/>
      <c r="DB287" s="188"/>
      <c r="DC287" s="188"/>
      <c r="DD287" s="188"/>
      <c r="DE287" s="188"/>
      <c r="DF287" s="188"/>
      <c r="DG287" s="188"/>
      <c r="DH287" s="188"/>
      <c r="DI287" s="188"/>
      <c r="DJ287" s="188"/>
      <c r="DK287" s="188"/>
      <c r="DL287" s="188"/>
      <c r="DM287" s="188"/>
      <c r="DN287" s="188"/>
      <c r="DO287" s="188"/>
      <c r="DP287" s="188"/>
      <c r="DQ287" s="188"/>
      <c r="DR287" s="188"/>
      <c r="DS287" s="188"/>
      <c r="DT287" s="188"/>
      <c r="DU287" s="188"/>
      <c r="DV287" s="188"/>
      <c r="DW287" s="188"/>
      <c r="DX287" s="188"/>
      <c r="DY287" s="188"/>
      <c r="DZ287" s="188"/>
      <c r="EA287" s="188"/>
      <c r="EB287" s="188"/>
      <c r="EC287" s="188"/>
      <c r="ED287" s="188"/>
      <c r="EE287" s="188"/>
      <c r="EF287" s="188"/>
      <c r="EG287" s="188"/>
      <c r="EH287" s="188"/>
      <c r="EI287" s="188"/>
      <c r="EJ287" s="188"/>
      <c r="EK287" s="188"/>
      <c r="EL287" s="188"/>
      <c r="EM287" s="188"/>
      <c r="EN287" s="188"/>
      <c r="EO287" s="188"/>
      <c r="EP287" s="188"/>
      <c r="EQ287" s="188"/>
      <c r="ER287" s="188"/>
      <c r="ES287" s="188"/>
      <c r="ET287" s="188"/>
      <c r="EU287" s="188"/>
      <c r="EV287" s="188"/>
      <c r="EW287" s="188"/>
      <c r="EX287" s="188"/>
      <c r="EY287" s="188"/>
      <c r="EZ287" s="188"/>
      <c r="FA287" s="188"/>
      <c r="FB287" s="188"/>
      <c r="FC287" s="188"/>
      <c r="FD287" s="188"/>
      <c r="FE287" s="188"/>
      <c r="FF287" s="188"/>
      <c r="FG287" s="188"/>
      <c r="FH287" s="188"/>
      <c r="FI287" s="188"/>
      <c r="FJ287" s="188"/>
      <c r="FK287" s="188"/>
      <c r="FL287" s="188"/>
      <c r="FM287" s="188"/>
      <c r="FN287" s="188"/>
      <c r="FO287" s="188"/>
      <c r="FP287" s="188"/>
      <c r="FQ287" s="188"/>
      <c r="FR287" s="188"/>
      <c r="FS287" s="188"/>
      <c r="FT287" s="188"/>
      <c r="FU287" s="188"/>
      <c r="FV287" s="188"/>
      <c r="FW287" s="188"/>
      <c r="FX287" s="188"/>
      <c r="FY287" s="188"/>
      <c r="FZ287" s="188"/>
      <c r="GA287" s="188"/>
      <c r="GB287" s="188"/>
      <c r="GC287" s="188"/>
      <c r="GD287" s="188"/>
      <c r="GE287" s="188"/>
      <c r="GF287" s="188"/>
      <c r="GG287" s="188"/>
      <c r="GH287" s="188"/>
      <c r="GI287" s="188"/>
      <c r="GJ287" s="188"/>
      <c r="GK287" s="188"/>
      <c r="GL287" s="188"/>
      <c r="GM287" s="188"/>
      <c r="GN287" s="188"/>
      <c r="GO287" s="188"/>
      <c r="GP287" s="188"/>
      <c r="GQ287" s="188"/>
      <c r="GR287" s="188"/>
      <c r="GS287" s="188"/>
      <c r="GT287" s="188"/>
      <c r="GU287" s="188"/>
      <c r="GV287" s="188"/>
      <c r="GW287" s="188"/>
      <c r="GX287" s="188"/>
      <c r="GY287" s="188"/>
      <c r="GZ287" s="188"/>
      <c r="HA287" s="188"/>
      <c r="HB287" s="188"/>
      <c r="HC287" s="188"/>
      <c r="HD287" s="188"/>
      <c r="HE287" s="188"/>
      <c r="HF287" s="188"/>
      <c r="HG287" s="188"/>
      <c r="HH287" s="188"/>
      <c r="HI287" s="188"/>
      <c r="HJ287" s="188"/>
      <c r="HK287" s="188"/>
      <c r="HL287" s="188"/>
      <c r="HM287" s="188"/>
      <c r="HN287" s="188"/>
      <c r="HO287" s="188"/>
      <c r="HP287" s="188"/>
      <c r="HQ287" s="188"/>
      <c r="HR287" s="188"/>
      <c r="HS287" s="188"/>
      <c r="HT287" s="188"/>
      <c r="HU287" s="188"/>
      <c r="HV287" s="188"/>
      <c r="HW287" s="188"/>
      <c r="HX287" s="188"/>
      <c r="HY287" s="188"/>
      <c r="HZ287" s="188"/>
      <c r="IA287" s="188"/>
      <c r="IB287" s="188"/>
      <c r="IC287" s="188"/>
      <c r="ID287" s="188"/>
      <c r="IE287" s="188"/>
      <c r="IF287" s="188"/>
      <c r="IG287" s="188"/>
      <c r="IH287" s="188"/>
      <c r="II287" s="188"/>
      <c r="IJ287" s="188"/>
      <c r="IK287" s="188"/>
      <c r="IL287" s="188"/>
      <c r="IM287" s="188"/>
      <c r="IN287" s="188"/>
      <c r="IO287" s="188"/>
      <c r="IP287" s="188"/>
      <c r="IQ287" s="188"/>
      <c r="IR287" s="188"/>
    </row>
    <row r="288" spans="1:252" ht="48">
      <c r="A288" s="201" t="s">
        <v>443</v>
      </c>
      <c r="B288" s="158" t="s">
        <v>8</v>
      </c>
      <c r="C288" s="98">
        <v>97</v>
      </c>
      <c r="D288" s="90">
        <v>87</v>
      </c>
      <c r="E288" s="124">
        <f t="shared" si="9"/>
        <v>89.690721649484544</v>
      </c>
      <c r="F288" s="187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  <c r="AP288" s="188"/>
      <c r="AQ288" s="188"/>
      <c r="AR288" s="188"/>
      <c r="AS288" s="188"/>
      <c r="AT288" s="188"/>
      <c r="AU288" s="188"/>
      <c r="AV288" s="188"/>
      <c r="AW288" s="188"/>
      <c r="AX288" s="188"/>
      <c r="AY288" s="188"/>
      <c r="AZ288" s="188"/>
      <c r="BA288" s="188"/>
      <c r="BB288" s="188"/>
      <c r="BC288" s="188"/>
      <c r="BD288" s="188"/>
      <c r="BE288" s="188"/>
      <c r="BF288" s="188"/>
      <c r="BG288" s="188"/>
      <c r="BH288" s="188"/>
      <c r="BI288" s="188"/>
      <c r="BJ288" s="188"/>
      <c r="BK288" s="188"/>
      <c r="BL288" s="188"/>
      <c r="BM288" s="188"/>
      <c r="BN288" s="188"/>
      <c r="BO288" s="188"/>
      <c r="BP288" s="188"/>
      <c r="BQ288" s="188"/>
      <c r="BR288" s="188"/>
      <c r="BS288" s="188"/>
      <c r="BT288" s="188"/>
      <c r="BU288" s="188"/>
      <c r="BV288" s="188"/>
      <c r="BW288" s="188"/>
      <c r="BX288" s="188"/>
      <c r="BY288" s="188"/>
      <c r="BZ288" s="188"/>
      <c r="CA288" s="188"/>
      <c r="CB288" s="188"/>
      <c r="CC288" s="188"/>
      <c r="CD288" s="188"/>
      <c r="CE288" s="188"/>
      <c r="CF288" s="188"/>
      <c r="CG288" s="188"/>
      <c r="CH288" s="188"/>
      <c r="CI288" s="188"/>
      <c r="CJ288" s="188"/>
      <c r="CK288" s="188"/>
      <c r="CL288" s="188"/>
      <c r="CM288" s="188"/>
      <c r="CN288" s="188"/>
      <c r="CO288" s="188"/>
      <c r="CP288" s="188"/>
      <c r="CQ288" s="188"/>
      <c r="CR288" s="188"/>
      <c r="CS288" s="188"/>
      <c r="CT288" s="188"/>
      <c r="CU288" s="188"/>
      <c r="CV288" s="188"/>
      <c r="CW288" s="188"/>
      <c r="CX288" s="188"/>
      <c r="CY288" s="188"/>
      <c r="CZ288" s="188"/>
      <c r="DA288" s="188"/>
      <c r="DB288" s="188"/>
      <c r="DC288" s="188"/>
      <c r="DD288" s="188"/>
      <c r="DE288" s="188"/>
      <c r="DF288" s="188"/>
      <c r="DG288" s="188"/>
      <c r="DH288" s="188"/>
      <c r="DI288" s="188"/>
      <c r="DJ288" s="188"/>
      <c r="DK288" s="188"/>
      <c r="DL288" s="188"/>
      <c r="DM288" s="188"/>
      <c r="DN288" s="188"/>
      <c r="DO288" s="188"/>
      <c r="DP288" s="188"/>
      <c r="DQ288" s="188"/>
      <c r="DR288" s="188"/>
      <c r="DS288" s="188"/>
      <c r="DT288" s="188"/>
      <c r="DU288" s="188"/>
      <c r="DV288" s="188"/>
      <c r="DW288" s="188"/>
      <c r="DX288" s="188"/>
      <c r="DY288" s="188"/>
      <c r="DZ288" s="188"/>
      <c r="EA288" s="188"/>
      <c r="EB288" s="188"/>
      <c r="EC288" s="188"/>
      <c r="ED288" s="188"/>
      <c r="EE288" s="188"/>
      <c r="EF288" s="188"/>
      <c r="EG288" s="188"/>
      <c r="EH288" s="188"/>
      <c r="EI288" s="188"/>
      <c r="EJ288" s="188"/>
      <c r="EK288" s="188"/>
      <c r="EL288" s="188"/>
      <c r="EM288" s="188"/>
      <c r="EN288" s="188"/>
      <c r="EO288" s="188"/>
      <c r="EP288" s="188"/>
      <c r="EQ288" s="188"/>
      <c r="ER288" s="188"/>
      <c r="ES288" s="188"/>
      <c r="ET288" s="188"/>
      <c r="EU288" s="188"/>
      <c r="EV288" s="188"/>
      <c r="EW288" s="188"/>
      <c r="EX288" s="188"/>
      <c r="EY288" s="188"/>
      <c r="EZ288" s="188"/>
      <c r="FA288" s="188"/>
      <c r="FB288" s="188"/>
      <c r="FC288" s="188"/>
      <c r="FD288" s="188"/>
      <c r="FE288" s="188"/>
      <c r="FF288" s="188"/>
      <c r="FG288" s="188"/>
      <c r="FH288" s="188"/>
      <c r="FI288" s="188"/>
      <c r="FJ288" s="188"/>
      <c r="FK288" s="188"/>
      <c r="FL288" s="188"/>
      <c r="FM288" s="188"/>
      <c r="FN288" s="188"/>
      <c r="FO288" s="188"/>
      <c r="FP288" s="188"/>
      <c r="FQ288" s="188"/>
      <c r="FR288" s="188"/>
      <c r="FS288" s="188"/>
      <c r="FT288" s="188"/>
      <c r="FU288" s="188"/>
      <c r="FV288" s="188"/>
      <c r="FW288" s="188"/>
      <c r="FX288" s="188"/>
      <c r="FY288" s="188"/>
      <c r="FZ288" s="188"/>
      <c r="GA288" s="188"/>
      <c r="GB288" s="188"/>
      <c r="GC288" s="188"/>
      <c r="GD288" s="188"/>
      <c r="GE288" s="188"/>
      <c r="GF288" s="188"/>
      <c r="GG288" s="188"/>
      <c r="GH288" s="188"/>
      <c r="GI288" s="188"/>
      <c r="GJ288" s="188"/>
      <c r="GK288" s="188"/>
      <c r="GL288" s="188"/>
      <c r="GM288" s="188"/>
      <c r="GN288" s="188"/>
      <c r="GO288" s="188"/>
      <c r="GP288" s="188"/>
      <c r="GQ288" s="188"/>
      <c r="GR288" s="188"/>
      <c r="GS288" s="188"/>
      <c r="GT288" s="188"/>
      <c r="GU288" s="188"/>
      <c r="GV288" s="188"/>
      <c r="GW288" s="188"/>
      <c r="GX288" s="188"/>
      <c r="GY288" s="188"/>
      <c r="GZ288" s="188"/>
      <c r="HA288" s="188"/>
      <c r="HB288" s="188"/>
      <c r="HC288" s="188"/>
      <c r="HD288" s="188"/>
      <c r="HE288" s="188"/>
      <c r="HF288" s="188"/>
      <c r="HG288" s="188"/>
      <c r="HH288" s="188"/>
      <c r="HI288" s="188"/>
      <c r="HJ288" s="188"/>
      <c r="HK288" s="188"/>
      <c r="HL288" s="188"/>
      <c r="HM288" s="188"/>
      <c r="HN288" s="188"/>
      <c r="HO288" s="188"/>
      <c r="HP288" s="188"/>
      <c r="HQ288" s="188"/>
      <c r="HR288" s="188"/>
      <c r="HS288" s="188"/>
      <c r="HT288" s="188"/>
      <c r="HU288" s="188"/>
      <c r="HV288" s="188"/>
      <c r="HW288" s="188"/>
      <c r="HX288" s="188"/>
      <c r="HY288" s="188"/>
      <c r="HZ288" s="188"/>
      <c r="IA288" s="188"/>
      <c r="IB288" s="188"/>
      <c r="IC288" s="188"/>
      <c r="ID288" s="188"/>
      <c r="IE288" s="188"/>
      <c r="IF288" s="188"/>
      <c r="IG288" s="188"/>
      <c r="IH288" s="188"/>
      <c r="II288" s="188"/>
      <c r="IJ288" s="188"/>
      <c r="IK288" s="188"/>
      <c r="IL288" s="188"/>
      <c r="IM288" s="188"/>
      <c r="IN288" s="188"/>
      <c r="IO288" s="188"/>
      <c r="IP288" s="188"/>
      <c r="IQ288" s="188"/>
      <c r="IR288" s="188"/>
    </row>
    <row r="289" spans="1:252">
      <c r="A289" s="201" t="s">
        <v>444</v>
      </c>
      <c r="B289" s="158" t="s">
        <v>8</v>
      </c>
      <c r="C289" s="98">
        <v>34</v>
      </c>
      <c r="D289" s="90">
        <v>29</v>
      </c>
      <c r="E289" s="124">
        <f t="shared" si="9"/>
        <v>85.294117647058826</v>
      </c>
      <c r="F289" s="187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  <c r="AP289" s="188"/>
      <c r="AQ289" s="188"/>
      <c r="AR289" s="188"/>
      <c r="AS289" s="188"/>
      <c r="AT289" s="188"/>
      <c r="AU289" s="188"/>
      <c r="AV289" s="188"/>
      <c r="AW289" s="188"/>
      <c r="AX289" s="188"/>
      <c r="AY289" s="188"/>
      <c r="AZ289" s="188"/>
      <c r="BA289" s="188"/>
      <c r="BB289" s="188"/>
      <c r="BC289" s="188"/>
      <c r="BD289" s="188"/>
      <c r="BE289" s="188"/>
      <c r="BF289" s="188"/>
      <c r="BG289" s="188"/>
      <c r="BH289" s="188"/>
      <c r="BI289" s="188"/>
      <c r="BJ289" s="188"/>
      <c r="BK289" s="188"/>
      <c r="BL289" s="188"/>
      <c r="BM289" s="188"/>
      <c r="BN289" s="188"/>
      <c r="BO289" s="188"/>
      <c r="BP289" s="188"/>
      <c r="BQ289" s="188"/>
      <c r="BR289" s="188"/>
      <c r="BS289" s="188"/>
      <c r="BT289" s="188"/>
      <c r="BU289" s="188"/>
      <c r="BV289" s="188"/>
      <c r="BW289" s="188"/>
      <c r="BX289" s="188"/>
      <c r="BY289" s="188"/>
      <c r="BZ289" s="188"/>
      <c r="CA289" s="188"/>
      <c r="CB289" s="188"/>
      <c r="CC289" s="188"/>
      <c r="CD289" s="188"/>
      <c r="CE289" s="188"/>
      <c r="CF289" s="188"/>
      <c r="CG289" s="188"/>
      <c r="CH289" s="188"/>
      <c r="CI289" s="188"/>
      <c r="CJ289" s="188"/>
      <c r="CK289" s="188"/>
      <c r="CL289" s="188"/>
      <c r="CM289" s="188"/>
      <c r="CN289" s="188"/>
      <c r="CO289" s="188"/>
      <c r="CP289" s="188"/>
      <c r="CQ289" s="188"/>
      <c r="CR289" s="188"/>
      <c r="CS289" s="188"/>
      <c r="CT289" s="188"/>
      <c r="CU289" s="188"/>
      <c r="CV289" s="188"/>
      <c r="CW289" s="188"/>
      <c r="CX289" s="188"/>
      <c r="CY289" s="188"/>
      <c r="CZ289" s="188"/>
      <c r="DA289" s="188"/>
      <c r="DB289" s="188"/>
      <c r="DC289" s="188"/>
      <c r="DD289" s="188"/>
      <c r="DE289" s="188"/>
      <c r="DF289" s="188"/>
      <c r="DG289" s="188"/>
      <c r="DH289" s="188"/>
      <c r="DI289" s="188"/>
      <c r="DJ289" s="188"/>
      <c r="DK289" s="188"/>
      <c r="DL289" s="188"/>
      <c r="DM289" s="188"/>
      <c r="DN289" s="188"/>
      <c r="DO289" s="188"/>
      <c r="DP289" s="188"/>
      <c r="DQ289" s="188"/>
      <c r="DR289" s="188"/>
      <c r="DS289" s="188"/>
      <c r="DT289" s="188"/>
      <c r="DU289" s="188"/>
      <c r="DV289" s="188"/>
      <c r="DW289" s="188"/>
      <c r="DX289" s="188"/>
      <c r="DY289" s="188"/>
      <c r="DZ289" s="188"/>
      <c r="EA289" s="188"/>
      <c r="EB289" s="188"/>
      <c r="EC289" s="188"/>
      <c r="ED289" s="188"/>
      <c r="EE289" s="188"/>
      <c r="EF289" s="188"/>
      <c r="EG289" s="188"/>
      <c r="EH289" s="188"/>
      <c r="EI289" s="188"/>
      <c r="EJ289" s="188"/>
      <c r="EK289" s="188"/>
      <c r="EL289" s="188"/>
      <c r="EM289" s="188"/>
      <c r="EN289" s="188"/>
      <c r="EO289" s="188"/>
      <c r="EP289" s="188"/>
      <c r="EQ289" s="188"/>
      <c r="ER289" s="188"/>
      <c r="ES289" s="188"/>
      <c r="ET289" s="188"/>
      <c r="EU289" s="188"/>
      <c r="EV289" s="188"/>
      <c r="EW289" s="188"/>
      <c r="EX289" s="188"/>
      <c r="EY289" s="188"/>
      <c r="EZ289" s="188"/>
      <c r="FA289" s="188"/>
      <c r="FB289" s="188"/>
      <c r="FC289" s="188"/>
      <c r="FD289" s="188"/>
      <c r="FE289" s="188"/>
      <c r="FF289" s="188"/>
      <c r="FG289" s="188"/>
      <c r="FH289" s="188"/>
      <c r="FI289" s="188"/>
      <c r="FJ289" s="188"/>
      <c r="FK289" s="188"/>
      <c r="FL289" s="188"/>
      <c r="FM289" s="188"/>
      <c r="FN289" s="188"/>
      <c r="FO289" s="188"/>
      <c r="FP289" s="188"/>
      <c r="FQ289" s="188"/>
      <c r="FR289" s="188"/>
      <c r="FS289" s="188"/>
      <c r="FT289" s="188"/>
      <c r="FU289" s="188"/>
      <c r="FV289" s="188"/>
      <c r="FW289" s="188"/>
      <c r="FX289" s="188"/>
      <c r="FY289" s="188"/>
      <c r="FZ289" s="188"/>
      <c r="GA289" s="188"/>
      <c r="GB289" s="188"/>
      <c r="GC289" s="188"/>
      <c r="GD289" s="188"/>
      <c r="GE289" s="188"/>
      <c r="GF289" s="188"/>
      <c r="GG289" s="188"/>
      <c r="GH289" s="188"/>
      <c r="GI289" s="188"/>
      <c r="GJ289" s="188"/>
      <c r="GK289" s="188"/>
      <c r="GL289" s="188"/>
      <c r="GM289" s="188"/>
      <c r="GN289" s="188"/>
      <c r="GO289" s="188"/>
      <c r="GP289" s="188"/>
      <c r="GQ289" s="188"/>
      <c r="GR289" s="188"/>
      <c r="GS289" s="188"/>
      <c r="GT289" s="188"/>
      <c r="GU289" s="188"/>
      <c r="GV289" s="188"/>
      <c r="GW289" s="188"/>
      <c r="GX289" s="188"/>
      <c r="GY289" s="188"/>
      <c r="GZ289" s="188"/>
      <c r="HA289" s="188"/>
      <c r="HB289" s="188"/>
      <c r="HC289" s="188"/>
      <c r="HD289" s="188"/>
      <c r="HE289" s="188"/>
      <c r="HF289" s="188"/>
      <c r="HG289" s="188"/>
      <c r="HH289" s="188"/>
      <c r="HI289" s="188"/>
      <c r="HJ289" s="188"/>
      <c r="HK289" s="188"/>
      <c r="HL289" s="188"/>
      <c r="HM289" s="188"/>
      <c r="HN289" s="188"/>
      <c r="HO289" s="188"/>
      <c r="HP289" s="188"/>
      <c r="HQ289" s="188"/>
      <c r="HR289" s="188"/>
      <c r="HS289" s="188"/>
      <c r="HT289" s="188"/>
      <c r="HU289" s="188"/>
      <c r="HV289" s="188"/>
      <c r="HW289" s="188"/>
      <c r="HX289" s="188"/>
      <c r="HY289" s="188"/>
      <c r="HZ289" s="188"/>
      <c r="IA289" s="188"/>
      <c r="IB289" s="188"/>
      <c r="IC289" s="188"/>
      <c r="ID289" s="188"/>
      <c r="IE289" s="188"/>
      <c r="IF289" s="188"/>
      <c r="IG289" s="188"/>
      <c r="IH289" s="188"/>
      <c r="II289" s="188"/>
      <c r="IJ289" s="188"/>
      <c r="IK289" s="188"/>
      <c r="IL289" s="188"/>
      <c r="IM289" s="188"/>
      <c r="IN289" s="188"/>
      <c r="IO289" s="188"/>
      <c r="IP289" s="188"/>
      <c r="IQ289" s="188"/>
      <c r="IR289" s="188"/>
    </row>
    <row r="290" spans="1:252">
      <c r="A290" s="201" t="s">
        <v>445</v>
      </c>
      <c r="B290" s="158" t="s">
        <v>8</v>
      </c>
      <c r="C290" s="98">
        <v>11</v>
      </c>
      <c r="D290" s="90">
        <v>18</v>
      </c>
      <c r="E290" s="124">
        <f t="shared" si="9"/>
        <v>163.63636363636365</v>
      </c>
      <c r="F290" s="187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  <c r="AP290" s="188"/>
      <c r="AQ290" s="188"/>
      <c r="AR290" s="188"/>
      <c r="AS290" s="188"/>
      <c r="AT290" s="188"/>
      <c r="AU290" s="188"/>
      <c r="AV290" s="188"/>
      <c r="AW290" s="188"/>
      <c r="AX290" s="188"/>
      <c r="AY290" s="188"/>
      <c r="AZ290" s="188"/>
      <c r="BA290" s="188"/>
      <c r="BB290" s="188"/>
      <c r="BC290" s="188"/>
      <c r="BD290" s="188"/>
      <c r="BE290" s="188"/>
      <c r="BF290" s="188"/>
      <c r="BG290" s="188"/>
      <c r="BH290" s="188"/>
      <c r="BI290" s="188"/>
      <c r="BJ290" s="188"/>
      <c r="BK290" s="188"/>
      <c r="BL290" s="188"/>
      <c r="BM290" s="188"/>
      <c r="BN290" s="188"/>
      <c r="BO290" s="188"/>
      <c r="BP290" s="188"/>
      <c r="BQ290" s="188"/>
      <c r="BR290" s="188"/>
      <c r="BS290" s="188"/>
      <c r="BT290" s="188"/>
      <c r="BU290" s="188"/>
      <c r="BV290" s="188"/>
      <c r="BW290" s="188"/>
      <c r="BX290" s="188"/>
      <c r="BY290" s="188"/>
      <c r="BZ290" s="188"/>
      <c r="CA290" s="188"/>
      <c r="CB290" s="188"/>
      <c r="CC290" s="188"/>
      <c r="CD290" s="188"/>
      <c r="CE290" s="188"/>
      <c r="CF290" s="188"/>
      <c r="CG290" s="188"/>
      <c r="CH290" s="188"/>
      <c r="CI290" s="188"/>
      <c r="CJ290" s="188"/>
      <c r="CK290" s="188"/>
      <c r="CL290" s="188"/>
      <c r="CM290" s="188"/>
      <c r="CN290" s="188"/>
      <c r="CO290" s="188"/>
      <c r="CP290" s="188"/>
      <c r="CQ290" s="188"/>
      <c r="CR290" s="188"/>
      <c r="CS290" s="188"/>
      <c r="CT290" s="188"/>
      <c r="CU290" s="188"/>
      <c r="CV290" s="188"/>
      <c r="CW290" s="188"/>
      <c r="CX290" s="188"/>
      <c r="CY290" s="188"/>
      <c r="CZ290" s="188"/>
      <c r="DA290" s="188"/>
      <c r="DB290" s="188"/>
      <c r="DC290" s="188"/>
      <c r="DD290" s="188"/>
      <c r="DE290" s="188"/>
      <c r="DF290" s="188"/>
      <c r="DG290" s="188"/>
      <c r="DH290" s="188"/>
      <c r="DI290" s="188"/>
      <c r="DJ290" s="188"/>
      <c r="DK290" s="188"/>
      <c r="DL290" s="188"/>
      <c r="DM290" s="188"/>
      <c r="DN290" s="188"/>
      <c r="DO290" s="188"/>
      <c r="DP290" s="188"/>
      <c r="DQ290" s="188"/>
      <c r="DR290" s="188"/>
      <c r="DS290" s="188"/>
      <c r="DT290" s="188"/>
      <c r="DU290" s="188"/>
      <c r="DV290" s="188"/>
      <c r="DW290" s="188"/>
      <c r="DX290" s="188"/>
      <c r="DY290" s="188"/>
      <c r="DZ290" s="188"/>
      <c r="EA290" s="188"/>
      <c r="EB290" s="188"/>
      <c r="EC290" s="188"/>
      <c r="ED290" s="188"/>
      <c r="EE290" s="188"/>
      <c r="EF290" s="188"/>
      <c r="EG290" s="188"/>
      <c r="EH290" s="188"/>
      <c r="EI290" s="188"/>
      <c r="EJ290" s="188"/>
      <c r="EK290" s="188"/>
      <c r="EL290" s="188"/>
      <c r="EM290" s="188"/>
      <c r="EN290" s="188"/>
      <c r="EO290" s="188"/>
      <c r="EP290" s="188"/>
      <c r="EQ290" s="188"/>
      <c r="ER290" s="188"/>
      <c r="ES290" s="188"/>
      <c r="ET290" s="188"/>
      <c r="EU290" s="188"/>
      <c r="EV290" s="188"/>
      <c r="EW290" s="188"/>
      <c r="EX290" s="188"/>
      <c r="EY290" s="188"/>
      <c r="EZ290" s="188"/>
      <c r="FA290" s="188"/>
      <c r="FB290" s="188"/>
      <c r="FC290" s="188"/>
      <c r="FD290" s="188"/>
      <c r="FE290" s="188"/>
      <c r="FF290" s="188"/>
      <c r="FG290" s="188"/>
      <c r="FH290" s="188"/>
      <c r="FI290" s="188"/>
      <c r="FJ290" s="188"/>
      <c r="FK290" s="188"/>
      <c r="FL290" s="188"/>
      <c r="FM290" s="188"/>
      <c r="FN290" s="188"/>
      <c r="FO290" s="188"/>
      <c r="FP290" s="188"/>
      <c r="FQ290" s="188"/>
      <c r="FR290" s="188"/>
      <c r="FS290" s="188"/>
      <c r="FT290" s="188"/>
      <c r="FU290" s="188"/>
      <c r="FV290" s="188"/>
      <c r="FW290" s="188"/>
      <c r="FX290" s="188"/>
      <c r="FY290" s="188"/>
      <c r="FZ290" s="188"/>
      <c r="GA290" s="188"/>
      <c r="GB290" s="188"/>
      <c r="GC290" s="188"/>
      <c r="GD290" s="188"/>
      <c r="GE290" s="188"/>
      <c r="GF290" s="188"/>
      <c r="GG290" s="188"/>
      <c r="GH290" s="188"/>
      <c r="GI290" s="188"/>
      <c r="GJ290" s="188"/>
      <c r="GK290" s="188"/>
      <c r="GL290" s="188"/>
      <c r="GM290" s="188"/>
      <c r="GN290" s="188"/>
      <c r="GO290" s="188"/>
      <c r="GP290" s="188"/>
      <c r="GQ290" s="188"/>
      <c r="GR290" s="188"/>
      <c r="GS290" s="188"/>
      <c r="GT290" s="188"/>
      <c r="GU290" s="188"/>
      <c r="GV290" s="188"/>
      <c r="GW290" s="188"/>
      <c r="GX290" s="188"/>
      <c r="GY290" s="188"/>
      <c r="GZ290" s="188"/>
      <c r="HA290" s="188"/>
      <c r="HB290" s="188"/>
      <c r="HC290" s="188"/>
      <c r="HD290" s="188"/>
      <c r="HE290" s="188"/>
      <c r="HF290" s="188"/>
      <c r="HG290" s="188"/>
      <c r="HH290" s="188"/>
      <c r="HI290" s="188"/>
      <c r="HJ290" s="188"/>
      <c r="HK290" s="188"/>
      <c r="HL290" s="188"/>
      <c r="HM290" s="188"/>
      <c r="HN290" s="188"/>
      <c r="HO290" s="188"/>
      <c r="HP290" s="188"/>
      <c r="HQ290" s="188"/>
      <c r="HR290" s="188"/>
      <c r="HS290" s="188"/>
      <c r="HT290" s="188"/>
      <c r="HU290" s="188"/>
      <c r="HV290" s="188"/>
      <c r="HW290" s="188"/>
      <c r="HX290" s="188"/>
      <c r="HY290" s="188"/>
      <c r="HZ290" s="188"/>
      <c r="IA290" s="188"/>
      <c r="IB290" s="188"/>
      <c r="IC290" s="188"/>
      <c r="ID290" s="188"/>
      <c r="IE290" s="188"/>
      <c r="IF290" s="188"/>
      <c r="IG290" s="188"/>
      <c r="IH290" s="188"/>
      <c r="II290" s="188"/>
      <c r="IJ290" s="188"/>
      <c r="IK290" s="188"/>
      <c r="IL290" s="188"/>
      <c r="IM290" s="188"/>
      <c r="IN290" s="188"/>
      <c r="IO290" s="188"/>
      <c r="IP290" s="188"/>
      <c r="IQ290" s="188"/>
      <c r="IR290" s="188"/>
    </row>
    <row r="291" spans="1:252">
      <c r="A291" s="687" t="s">
        <v>446</v>
      </c>
      <c r="B291" s="688"/>
      <c r="C291" s="688"/>
      <c r="D291" s="688"/>
      <c r="E291" s="716"/>
      <c r="F291" s="187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  <c r="AP291" s="188"/>
      <c r="AQ291" s="188"/>
      <c r="AR291" s="188"/>
      <c r="AS291" s="188"/>
      <c r="AT291" s="188"/>
      <c r="AU291" s="188"/>
      <c r="AV291" s="188"/>
      <c r="AW291" s="188"/>
      <c r="AX291" s="188"/>
      <c r="AY291" s="188"/>
      <c r="AZ291" s="188"/>
      <c r="BA291" s="188"/>
      <c r="BB291" s="188"/>
      <c r="BC291" s="188"/>
      <c r="BD291" s="188"/>
      <c r="BE291" s="188"/>
      <c r="BF291" s="188"/>
      <c r="BG291" s="188"/>
      <c r="BH291" s="188"/>
      <c r="BI291" s="188"/>
      <c r="BJ291" s="188"/>
      <c r="BK291" s="188"/>
      <c r="BL291" s="188"/>
      <c r="BM291" s="188"/>
      <c r="BN291" s="188"/>
      <c r="BO291" s="188"/>
      <c r="BP291" s="188"/>
      <c r="BQ291" s="188"/>
      <c r="BR291" s="188"/>
      <c r="BS291" s="188"/>
      <c r="BT291" s="188"/>
      <c r="BU291" s="188"/>
      <c r="BV291" s="188"/>
      <c r="BW291" s="188"/>
      <c r="BX291" s="188"/>
      <c r="BY291" s="188"/>
      <c r="BZ291" s="188"/>
      <c r="CA291" s="188"/>
      <c r="CB291" s="188"/>
      <c r="CC291" s="188"/>
      <c r="CD291" s="188"/>
      <c r="CE291" s="188"/>
      <c r="CF291" s="188"/>
      <c r="CG291" s="188"/>
      <c r="CH291" s="188"/>
      <c r="CI291" s="188"/>
      <c r="CJ291" s="188"/>
      <c r="CK291" s="188"/>
      <c r="CL291" s="188"/>
      <c r="CM291" s="188"/>
      <c r="CN291" s="188"/>
      <c r="CO291" s="188"/>
      <c r="CP291" s="188"/>
      <c r="CQ291" s="188"/>
      <c r="CR291" s="188"/>
      <c r="CS291" s="188"/>
      <c r="CT291" s="188"/>
      <c r="CU291" s="188"/>
      <c r="CV291" s="188"/>
      <c r="CW291" s="188"/>
      <c r="CX291" s="188"/>
      <c r="CY291" s="188"/>
      <c r="CZ291" s="188"/>
      <c r="DA291" s="188"/>
      <c r="DB291" s="188"/>
      <c r="DC291" s="188"/>
      <c r="DD291" s="188"/>
      <c r="DE291" s="188"/>
      <c r="DF291" s="188"/>
      <c r="DG291" s="188"/>
      <c r="DH291" s="188"/>
      <c r="DI291" s="188"/>
      <c r="DJ291" s="188"/>
      <c r="DK291" s="188"/>
      <c r="DL291" s="188"/>
      <c r="DM291" s="188"/>
      <c r="DN291" s="188"/>
      <c r="DO291" s="188"/>
      <c r="DP291" s="188"/>
      <c r="DQ291" s="188"/>
      <c r="DR291" s="188"/>
      <c r="DS291" s="188"/>
      <c r="DT291" s="188"/>
      <c r="DU291" s="188"/>
      <c r="DV291" s="188"/>
      <c r="DW291" s="188"/>
      <c r="DX291" s="188"/>
      <c r="DY291" s="188"/>
      <c r="DZ291" s="188"/>
      <c r="EA291" s="188"/>
      <c r="EB291" s="188"/>
      <c r="EC291" s="188"/>
      <c r="ED291" s="188"/>
      <c r="EE291" s="188"/>
      <c r="EF291" s="188"/>
      <c r="EG291" s="188"/>
      <c r="EH291" s="188"/>
      <c r="EI291" s="188"/>
      <c r="EJ291" s="188"/>
      <c r="EK291" s="188"/>
      <c r="EL291" s="188"/>
      <c r="EM291" s="188"/>
      <c r="EN291" s="188"/>
      <c r="EO291" s="188"/>
      <c r="EP291" s="188"/>
      <c r="EQ291" s="188"/>
      <c r="ER291" s="188"/>
      <c r="ES291" s="188"/>
      <c r="ET291" s="188"/>
      <c r="EU291" s="188"/>
      <c r="EV291" s="188"/>
      <c r="EW291" s="188"/>
      <c r="EX291" s="188"/>
      <c r="EY291" s="188"/>
      <c r="EZ291" s="188"/>
      <c r="FA291" s="188"/>
      <c r="FB291" s="188"/>
      <c r="FC291" s="188"/>
      <c r="FD291" s="188"/>
      <c r="FE291" s="188"/>
      <c r="FF291" s="188"/>
      <c r="FG291" s="188"/>
      <c r="FH291" s="188"/>
      <c r="FI291" s="188"/>
      <c r="FJ291" s="188"/>
      <c r="FK291" s="188"/>
      <c r="FL291" s="188"/>
      <c r="FM291" s="188"/>
      <c r="FN291" s="188"/>
      <c r="FO291" s="188"/>
      <c r="FP291" s="188"/>
      <c r="FQ291" s="188"/>
      <c r="FR291" s="188"/>
      <c r="FS291" s="188"/>
      <c r="FT291" s="188"/>
      <c r="FU291" s="188"/>
      <c r="FV291" s="188"/>
      <c r="FW291" s="188"/>
      <c r="FX291" s="188"/>
      <c r="FY291" s="188"/>
      <c r="FZ291" s="188"/>
      <c r="GA291" s="188"/>
      <c r="GB291" s="188"/>
      <c r="GC291" s="188"/>
      <c r="GD291" s="188"/>
      <c r="GE291" s="188"/>
      <c r="GF291" s="188"/>
      <c r="GG291" s="188"/>
      <c r="GH291" s="188"/>
      <c r="GI291" s="188"/>
      <c r="GJ291" s="188"/>
      <c r="GK291" s="188"/>
      <c r="GL291" s="188"/>
      <c r="GM291" s="188"/>
      <c r="GN291" s="188"/>
      <c r="GO291" s="188"/>
      <c r="GP291" s="188"/>
      <c r="GQ291" s="188"/>
      <c r="GR291" s="188"/>
      <c r="GS291" s="188"/>
      <c r="GT291" s="188"/>
      <c r="GU291" s="188"/>
      <c r="GV291" s="188"/>
      <c r="GW291" s="188"/>
      <c r="GX291" s="188"/>
      <c r="GY291" s="188"/>
      <c r="GZ291" s="188"/>
      <c r="HA291" s="188"/>
      <c r="HB291" s="188"/>
      <c r="HC291" s="188"/>
      <c r="HD291" s="188"/>
      <c r="HE291" s="188"/>
      <c r="HF291" s="188"/>
      <c r="HG291" s="188"/>
      <c r="HH291" s="188"/>
      <c r="HI291" s="188"/>
      <c r="HJ291" s="188"/>
      <c r="HK291" s="188"/>
      <c r="HL291" s="188"/>
      <c r="HM291" s="188"/>
      <c r="HN291" s="188"/>
      <c r="HO291" s="188"/>
      <c r="HP291" s="188"/>
      <c r="HQ291" s="188"/>
      <c r="HR291" s="188"/>
      <c r="HS291" s="188"/>
      <c r="HT291" s="188"/>
      <c r="HU291" s="188"/>
      <c r="HV291" s="188"/>
      <c r="HW291" s="188"/>
      <c r="HX291" s="188"/>
      <c r="HY291" s="188"/>
      <c r="HZ291" s="188"/>
      <c r="IA291" s="188"/>
      <c r="IB291" s="188"/>
      <c r="IC291" s="188"/>
      <c r="ID291" s="188"/>
      <c r="IE291" s="188"/>
      <c r="IF291" s="188"/>
      <c r="IG291" s="188"/>
      <c r="IH291" s="188"/>
      <c r="II291" s="188"/>
      <c r="IJ291" s="188"/>
      <c r="IK291" s="188"/>
      <c r="IL291" s="188"/>
      <c r="IM291" s="188"/>
      <c r="IN291" s="188"/>
      <c r="IO291" s="188"/>
      <c r="IP291" s="188"/>
      <c r="IQ291" s="188"/>
      <c r="IR291" s="188"/>
    </row>
    <row r="292" spans="1:252" ht="36">
      <c r="A292" s="195" t="s">
        <v>447</v>
      </c>
      <c r="B292" s="158" t="s">
        <v>8</v>
      </c>
      <c r="C292" s="98">
        <v>19</v>
      </c>
      <c r="D292" s="90">
        <v>30.7</v>
      </c>
      <c r="E292" s="124">
        <f t="shared" si="9"/>
        <v>161.57894736842104</v>
      </c>
      <c r="F292" s="187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  <c r="AP292" s="188"/>
      <c r="AQ292" s="188"/>
      <c r="AR292" s="188"/>
      <c r="AS292" s="188"/>
      <c r="AT292" s="188"/>
      <c r="AU292" s="188"/>
      <c r="AV292" s="188"/>
      <c r="AW292" s="188"/>
      <c r="AX292" s="188"/>
      <c r="AY292" s="188"/>
      <c r="AZ292" s="188"/>
      <c r="BA292" s="188"/>
      <c r="BB292" s="188"/>
      <c r="BC292" s="188"/>
      <c r="BD292" s="188"/>
      <c r="BE292" s="188"/>
      <c r="BF292" s="188"/>
      <c r="BG292" s="188"/>
      <c r="BH292" s="188"/>
      <c r="BI292" s="188"/>
      <c r="BJ292" s="188"/>
      <c r="BK292" s="188"/>
      <c r="BL292" s="188"/>
      <c r="BM292" s="188"/>
      <c r="BN292" s="188"/>
      <c r="BO292" s="188"/>
      <c r="BP292" s="188"/>
      <c r="BQ292" s="188"/>
      <c r="BR292" s="188"/>
      <c r="BS292" s="188"/>
      <c r="BT292" s="188"/>
      <c r="BU292" s="188"/>
      <c r="BV292" s="188"/>
      <c r="BW292" s="188"/>
      <c r="BX292" s="188"/>
      <c r="BY292" s="188"/>
      <c r="BZ292" s="188"/>
      <c r="CA292" s="188"/>
      <c r="CB292" s="188"/>
      <c r="CC292" s="188"/>
      <c r="CD292" s="188"/>
      <c r="CE292" s="188"/>
      <c r="CF292" s="188"/>
      <c r="CG292" s="188"/>
      <c r="CH292" s="188"/>
      <c r="CI292" s="188"/>
      <c r="CJ292" s="188"/>
      <c r="CK292" s="188"/>
      <c r="CL292" s="188"/>
      <c r="CM292" s="188"/>
      <c r="CN292" s="188"/>
      <c r="CO292" s="188"/>
      <c r="CP292" s="188"/>
      <c r="CQ292" s="188"/>
      <c r="CR292" s="188"/>
      <c r="CS292" s="188"/>
      <c r="CT292" s="188"/>
      <c r="CU292" s="188"/>
      <c r="CV292" s="188"/>
      <c r="CW292" s="188"/>
      <c r="CX292" s="188"/>
      <c r="CY292" s="188"/>
      <c r="CZ292" s="188"/>
      <c r="DA292" s="188"/>
      <c r="DB292" s="188"/>
      <c r="DC292" s="188"/>
      <c r="DD292" s="188"/>
      <c r="DE292" s="188"/>
      <c r="DF292" s="188"/>
      <c r="DG292" s="188"/>
      <c r="DH292" s="188"/>
      <c r="DI292" s="188"/>
      <c r="DJ292" s="188"/>
      <c r="DK292" s="188"/>
      <c r="DL292" s="188"/>
      <c r="DM292" s="188"/>
      <c r="DN292" s="188"/>
      <c r="DO292" s="188"/>
      <c r="DP292" s="188"/>
      <c r="DQ292" s="188"/>
      <c r="DR292" s="188"/>
      <c r="DS292" s="188"/>
      <c r="DT292" s="188"/>
      <c r="DU292" s="188"/>
      <c r="DV292" s="188"/>
      <c r="DW292" s="188"/>
      <c r="DX292" s="188"/>
      <c r="DY292" s="188"/>
      <c r="DZ292" s="188"/>
      <c r="EA292" s="188"/>
      <c r="EB292" s="188"/>
      <c r="EC292" s="188"/>
      <c r="ED292" s="188"/>
      <c r="EE292" s="188"/>
      <c r="EF292" s="188"/>
      <c r="EG292" s="188"/>
      <c r="EH292" s="188"/>
      <c r="EI292" s="188"/>
      <c r="EJ292" s="188"/>
      <c r="EK292" s="188"/>
      <c r="EL292" s="188"/>
      <c r="EM292" s="188"/>
      <c r="EN292" s="188"/>
      <c r="EO292" s="188"/>
      <c r="EP292" s="188"/>
      <c r="EQ292" s="188"/>
      <c r="ER292" s="188"/>
      <c r="ES292" s="188"/>
      <c r="ET292" s="188"/>
      <c r="EU292" s="188"/>
      <c r="EV292" s="188"/>
      <c r="EW292" s="188"/>
      <c r="EX292" s="188"/>
      <c r="EY292" s="188"/>
      <c r="EZ292" s="188"/>
      <c r="FA292" s="188"/>
      <c r="FB292" s="188"/>
      <c r="FC292" s="188"/>
      <c r="FD292" s="188"/>
      <c r="FE292" s="188"/>
      <c r="FF292" s="188"/>
      <c r="FG292" s="188"/>
      <c r="FH292" s="188"/>
      <c r="FI292" s="188"/>
      <c r="FJ292" s="188"/>
      <c r="FK292" s="188"/>
      <c r="FL292" s="188"/>
      <c r="FM292" s="188"/>
      <c r="FN292" s="188"/>
      <c r="FO292" s="188"/>
      <c r="FP292" s="188"/>
      <c r="FQ292" s="188"/>
      <c r="FR292" s="188"/>
      <c r="FS292" s="188"/>
      <c r="FT292" s="188"/>
      <c r="FU292" s="188"/>
      <c r="FV292" s="188"/>
      <c r="FW292" s="188"/>
      <c r="FX292" s="188"/>
      <c r="FY292" s="188"/>
      <c r="FZ292" s="188"/>
      <c r="GA292" s="188"/>
      <c r="GB292" s="188"/>
      <c r="GC292" s="188"/>
      <c r="GD292" s="188"/>
      <c r="GE292" s="188"/>
      <c r="GF292" s="188"/>
      <c r="GG292" s="188"/>
      <c r="GH292" s="188"/>
      <c r="GI292" s="188"/>
      <c r="GJ292" s="188"/>
      <c r="GK292" s="188"/>
      <c r="GL292" s="188"/>
      <c r="GM292" s="188"/>
      <c r="GN292" s="188"/>
      <c r="GO292" s="188"/>
      <c r="GP292" s="188"/>
      <c r="GQ292" s="188"/>
      <c r="GR292" s="188"/>
      <c r="GS292" s="188"/>
      <c r="GT292" s="188"/>
      <c r="GU292" s="188"/>
      <c r="GV292" s="188"/>
      <c r="GW292" s="188"/>
      <c r="GX292" s="188"/>
      <c r="GY292" s="188"/>
      <c r="GZ292" s="188"/>
      <c r="HA292" s="188"/>
      <c r="HB292" s="188"/>
      <c r="HC292" s="188"/>
      <c r="HD292" s="188"/>
      <c r="HE292" s="188"/>
      <c r="HF292" s="188"/>
      <c r="HG292" s="188"/>
      <c r="HH292" s="188"/>
      <c r="HI292" s="188"/>
      <c r="HJ292" s="188"/>
      <c r="HK292" s="188"/>
      <c r="HL292" s="188"/>
      <c r="HM292" s="188"/>
      <c r="HN292" s="188"/>
      <c r="HO292" s="188"/>
      <c r="HP292" s="188"/>
      <c r="HQ292" s="188"/>
      <c r="HR292" s="188"/>
      <c r="HS292" s="188"/>
      <c r="HT292" s="188"/>
      <c r="HU292" s="188"/>
      <c r="HV292" s="188"/>
      <c r="HW292" s="188"/>
      <c r="HX292" s="188"/>
      <c r="HY292" s="188"/>
      <c r="HZ292" s="188"/>
      <c r="IA292" s="188"/>
      <c r="IB292" s="188"/>
      <c r="IC292" s="188"/>
      <c r="ID292" s="188"/>
      <c r="IE292" s="188"/>
      <c r="IF292" s="188"/>
      <c r="IG292" s="188"/>
      <c r="IH292" s="188"/>
      <c r="II292" s="188"/>
      <c r="IJ292" s="188"/>
      <c r="IK292" s="188"/>
      <c r="IL292" s="188"/>
      <c r="IM292" s="188"/>
      <c r="IN292" s="188"/>
      <c r="IO292" s="188"/>
      <c r="IP292" s="188"/>
      <c r="IQ292" s="188"/>
      <c r="IR292" s="188"/>
    </row>
    <row r="293" spans="1:252" ht="24">
      <c r="A293" s="195" t="s">
        <v>448</v>
      </c>
      <c r="B293" s="158" t="s">
        <v>8</v>
      </c>
      <c r="C293" s="98">
        <v>45</v>
      </c>
      <c r="D293" s="90">
        <v>51</v>
      </c>
      <c r="E293" s="124">
        <f t="shared" si="9"/>
        <v>113.33333333333333</v>
      </c>
      <c r="F293" s="187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  <c r="AP293" s="188"/>
      <c r="AQ293" s="188"/>
      <c r="AR293" s="188"/>
      <c r="AS293" s="188"/>
      <c r="AT293" s="188"/>
      <c r="AU293" s="188"/>
      <c r="AV293" s="188"/>
      <c r="AW293" s="188"/>
      <c r="AX293" s="188"/>
      <c r="AY293" s="188"/>
      <c r="AZ293" s="188"/>
      <c r="BA293" s="188"/>
      <c r="BB293" s="188"/>
      <c r="BC293" s="188"/>
      <c r="BD293" s="188"/>
      <c r="BE293" s="188"/>
      <c r="BF293" s="188"/>
      <c r="BG293" s="188"/>
      <c r="BH293" s="188"/>
      <c r="BI293" s="188"/>
      <c r="BJ293" s="188"/>
      <c r="BK293" s="188"/>
      <c r="BL293" s="188"/>
      <c r="BM293" s="188"/>
      <c r="BN293" s="188"/>
      <c r="BO293" s="188"/>
      <c r="BP293" s="188"/>
      <c r="BQ293" s="188"/>
      <c r="BR293" s="188"/>
      <c r="BS293" s="188"/>
      <c r="BT293" s="188"/>
      <c r="BU293" s="188"/>
      <c r="BV293" s="188"/>
      <c r="BW293" s="188"/>
      <c r="BX293" s="188"/>
      <c r="BY293" s="188"/>
      <c r="BZ293" s="188"/>
      <c r="CA293" s="188"/>
      <c r="CB293" s="188"/>
      <c r="CC293" s="188"/>
      <c r="CD293" s="188"/>
      <c r="CE293" s="188"/>
      <c r="CF293" s="188"/>
      <c r="CG293" s="188"/>
      <c r="CH293" s="188"/>
      <c r="CI293" s="188"/>
      <c r="CJ293" s="188"/>
      <c r="CK293" s="188"/>
      <c r="CL293" s="188"/>
      <c r="CM293" s="188"/>
      <c r="CN293" s="188"/>
      <c r="CO293" s="188"/>
      <c r="CP293" s="188"/>
      <c r="CQ293" s="188"/>
      <c r="CR293" s="188"/>
      <c r="CS293" s="188"/>
      <c r="CT293" s="188"/>
      <c r="CU293" s="188"/>
      <c r="CV293" s="188"/>
      <c r="CW293" s="188"/>
      <c r="CX293" s="188"/>
      <c r="CY293" s="188"/>
      <c r="CZ293" s="188"/>
      <c r="DA293" s="188"/>
      <c r="DB293" s="188"/>
      <c r="DC293" s="188"/>
      <c r="DD293" s="188"/>
      <c r="DE293" s="188"/>
      <c r="DF293" s="188"/>
      <c r="DG293" s="188"/>
      <c r="DH293" s="188"/>
      <c r="DI293" s="188"/>
      <c r="DJ293" s="188"/>
      <c r="DK293" s="188"/>
      <c r="DL293" s="188"/>
      <c r="DM293" s="188"/>
      <c r="DN293" s="188"/>
      <c r="DO293" s="188"/>
      <c r="DP293" s="188"/>
      <c r="DQ293" s="188"/>
      <c r="DR293" s="188"/>
      <c r="DS293" s="188"/>
      <c r="DT293" s="188"/>
      <c r="DU293" s="188"/>
      <c r="DV293" s="188"/>
      <c r="DW293" s="188"/>
      <c r="DX293" s="188"/>
      <c r="DY293" s="188"/>
      <c r="DZ293" s="188"/>
      <c r="EA293" s="188"/>
      <c r="EB293" s="188"/>
      <c r="EC293" s="188"/>
      <c r="ED293" s="188"/>
      <c r="EE293" s="188"/>
      <c r="EF293" s="188"/>
      <c r="EG293" s="188"/>
      <c r="EH293" s="188"/>
      <c r="EI293" s="188"/>
      <c r="EJ293" s="188"/>
      <c r="EK293" s="188"/>
      <c r="EL293" s="188"/>
      <c r="EM293" s="188"/>
      <c r="EN293" s="188"/>
      <c r="EO293" s="188"/>
      <c r="EP293" s="188"/>
      <c r="EQ293" s="188"/>
      <c r="ER293" s="188"/>
      <c r="ES293" s="188"/>
      <c r="ET293" s="188"/>
      <c r="EU293" s="188"/>
      <c r="EV293" s="188"/>
      <c r="EW293" s="188"/>
      <c r="EX293" s="188"/>
      <c r="EY293" s="188"/>
      <c r="EZ293" s="188"/>
      <c r="FA293" s="188"/>
      <c r="FB293" s="188"/>
      <c r="FC293" s="188"/>
      <c r="FD293" s="188"/>
      <c r="FE293" s="188"/>
      <c r="FF293" s="188"/>
      <c r="FG293" s="188"/>
      <c r="FH293" s="188"/>
      <c r="FI293" s="188"/>
      <c r="FJ293" s="188"/>
      <c r="FK293" s="188"/>
      <c r="FL293" s="188"/>
      <c r="FM293" s="188"/>
      <c r="FN293" s="188"/>
      <c r="FO293" s="188"/>
      <c r="FP293" s="188"/>
      <c r="FQ293" s="188"/>
      <c r="FR293" s="188"/>
      <c r="FS293" s="188"/>
      <c r="FT293" s="188"/>
      <c r="FU293" s="188"/>
      <c r="FV293" s="188"/>
      <c r="FW293" s="188"/>
      <c r="FX293" s="188"/>
      <c r="FY293" s="188"/>
      <c r="FZ293" s="188"/>
      <c r="GA293" s="188"/>
      <c r="GB293" s="188"/>
      <c r="GC293" s="188"/>
      <c r="GD293" s="188"/>
      <c r="GE293" s="188"/>
      <c r="GF293" s="188"/>
      <c r="GG293" s="188"/>
      <c r="GH293" s="188"/>
      <c r="GI293" s="188"/>
      <c r="GJ293" s="188"/>
      <c r="GK293" s="188"/>
      <c r="GL293" s="188"/>
      <c r="GM293" s="188"/>
      <c r="GN293" s="188"/>
      <c r="GO293" s="188"/>
      <c r="GP293" s="188"/>
      <c r="GQ293" s="188"/>
      <c r="GR293" s="188"/>
      <c r="GS293" s="188"/>
      <c r="GT293" s="188"/>
      <c r="GU293" s="188"/>
      <c r="GV293" s="188"/>
      <c r="GW293" s="188"/>
      <c r="GX293" s="188"/>
      <c r="GY293" s="188"/>
      <c r="GZ293" s="188"/>
      <c r="HA293" s="188"/>
      <c r="HB293" s="188"/>
      <c r="HC293" s="188"/>
      <c r="HD293" s="188"/>
      <c r="HE293" s="188"/>
      <c r="HF293" s="188"/>
      <c r="HG293" s="188"/>
      <c r="HH293" s="188"/>
      <c r="HI293" s="188"/>
      <c r="HJ293" s="188"/>
      <c r="HK293" s="188"/>
      <c r="HL293" s="188"/>
      <c r="HM293" s="188"/>
      <c r="HN293" s="188"/>
      <c r="HO293" s="188"/>
      <c r="HP293" s="188"/>
      <c r="HQ293" s="188"/>
      <c r="HR293" s="188"/>
      <c r="HS293" s="188"/>
      <c r="HT293" s="188"/>
      <c r="HU293" s="188"/>
      <c r="HV293" s="188"/>
      <c r="HW293" s="188"/>
      <c r="HX293" s="188"/>
      <c r="HY293" s="188"/>
      <c r="HZ293" s="188"/>
      <c r="IA293" s="188"/>
      <c r="IB293" s="188"/>
      <c r="IC293" s="188"/>
      <c r="ID293" s="188"/>
      <c r="IE293" s="188"/>
      <c r="IF293" s="188"/>
      <c r="IG293" s="188"/>
      <c r="IH293" s="188"/>
      <c r="II293" s="188"/>
      <c r="IJ293" s="188"/>
      <c r="IK293" s="188"/>
      <c r="IL293" s="188"/>
      <c r="IM293" s="188"/>
      <c r="IN293" s="188"/>
      <c r="IO293" s="188"/>
      <c r="IP293" s="188"/>
      <c r="IQ293" s="188"/>
      <c r="IR293" s="188"/>
    </row>
    <row r="294" spans="1:252" ht="27" customHeight="1">
      <c r="A294" s="723" t="s">
        <v>449</v>
      </c>
      <c r="B294" s="724"/>
      <c r="C294" s="724"/>
      <c r="D294" s="724"/>
      <c r="E294" s="724"/>
      <c r="F294" s="725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  <c r="AP294" s="188"/>
      <c r="AQ294" s="188"/>
      <c r="AR294" s="188"/>
      <c r="AS294" s="188"/>
      <c r="AT294" s="188"/>
      <c r="AU294" s="188"/>
      <c r="AV294" s="188"/>
      <c r="AW294" s="188"/>
      <c r="AX294" s="188"/>
      <c r="AY294" s="188"/>
      <c r="AZ294" s="188"/>
      <c r="BA294" s="188"/>
      <c r="BB294" s="188"/>
      <c r="BC294" s="188"/>
      <c r="BD294" s="188"/>
      <c r="BE294" s="188"/>
      <c r="BF294" s="188"/>
      <c r="BG294" s="188"/>
      <c r="BH294" s="188"/>
      <c r="BI294" s="188"/>
      <c r="BJ294" s="188"/>
      <c r="BK294" s="188"/>
      <c r="BL294" s="188"/>
      <c r="BM294" s="188"/>
      <c r="BN294" s="188"/>
      <c r="BO294" s="188"/>
      <c r="BP294" s="188"/>
      <c r="BQ294" s="188"/>
      <c r="BR294" s="188"/>
      <c r="BS294" s="188"/>
      <c r="BT294" s="188"/>
      <c r="BU294" s="188"/>
      <c r="BV294" s="188"/>
      <c r="BW294" s="188"/>
      <c r="BX294" s="188"/>
      <c r="BY294" s="188"/>
      <c r="BZ294" s="188"/>
      <c r="CA294" s="188"/>
      <c r="CB294" s="188"/>
      <c r="CC294" s="188"/>
      <c r="CD294" s="188"/>
      <c r="CE294" s="188"/>
      <c r="CF294" s="188"/>
      <c r="CG294" s="188"/>
      <c r="CH294" s="188"/>
      <c r="CI294" s="188"/>
      <c r="CJ294" s="188"/>
      <c r="CK294" s="188"/>
      <c r="CL294" s="188"/>
      <c r="CM294" s="188"/>
      <c r="CN294" s="188"/>
      <c r="CO294" s="188"/>
      <c r="CP294" s="188"/>
      <c r="CQ294" s="188"/>
      <c r="CR294" s="188"/>
      <c r="CS294" s="188"/>
      <c r="CT294" s="188"/>
      <c r="CU294" s="188"/>
      <c r="CV294" s="188"/>
      <c r="CW294" s="188"/>
      <c r="CX294" s="188"/>
      <c r="CY294" s="188"/>
      <c r="CZ294" s="188"/>
      <c r="DA294" s="188"/>
      <c r="DB294" s="188"/>
      <c r="DC294" s="188"/>
      <c r="DD294" s="188"/>
      <c r="DE294" s="188"/>
      <c r="DF294" s="188"/>
      <c r="DG294" s="188"/>
      <c r="DH294" s="188"/>
      <c r="DI294" s="188"/>
      <c r="DJ294" s="188"/>
      <c r="DK294" s="188"/>
      <c r="DL294" s="188"/>
      <c r="DM294" s="188"/>
      <c r="DN294" s="188"/>
      <c r="DO294" s="188"/>
      <c r="DP294" s="188"/>
      <c r="DQ294" s="188"/>
      <c r="DR294" s="188"/>
      <c r="DS294" s="188"/>
      <c r="DT294" s="188"/>
      <c r="DU294" s="188"/>
      <c r="DV294" s="188"/>
      <c r="DW294" s="188"/>
      <c r="DX294" s="188"/>
      <c r="DY294" s="188"/>
      <c r="DZ294" s="188"/>
      <c r="EA294" s="188"/>
      <c r="EB294" s="188"/>
      <c r="EC294" s="188"/>
      <c r="ED294" s="188"/>
      <c r="EE294" s="188"/>
      <c r="EF294" s="188"/>
      <c r="EG294" s="188"/>
      <c r="EH294" s="188"/>
      <c r="EI294" s="188"/>
      <c r="EJ294" s="188"/>
      <c r="EK294" s="188"/>
      <c r="EL294" s="188"/>
      <c r="EM294" s="188"/>
      <c r="EN294" s="188"/>
      <c r="EO294" s="188"/>
      <c r="EP294" s="188"/>
      <c r="EQ294" s="188"/>
      <c r="ER294" s="188"/>
      <c r="ES294" s="188"/>
      <c r="ET294" s="188"/>
      <c r="EU294" s="188"/>
      <c r="EV294" s="188"/>
      <c r="EW294" s="188"/>
      <c r="EX294" s="188"/>
      <c r="EY294" s="188"/>
      <c r="EZ294" s="188"/>
      <c r="FA294" s="188"/>
      <c r="FB294" s="188"/>
      <c r="FC294" s="188"/>
      <c r="FD294" s="188"/>
      <c r="FE294" s="188"/>
      <c r="FF294" s="188"/>
      <c r="FG294" s="188"/>
      <c r="FH294" s="188"/>
      <c r="FI294" s="188"/>
      <c r="FJ294" s="188"/>
      <c r="FK294" s="188"/>
      <c r="FL294" s="188"/>
      <c r="FM294" s="188"/>
      <c r="FN294" s="188"/>
      <c r="FO294" s="188"/>
      <c r="FP294" s="188"/>
      <c r="FQ294" s="188"/>
      <c r="FR294" s="188"/>
      <c r="FS294" s="188"/>
      <c r="FT294" s="188"/>
      <c r="FU294" s="188"/>
      <c r="FV294" s="188"/>
      <c r="FW294" s="188"/>
      <c r="FX294" s="188"/>
      <c r="FY294" s="188"/>
      <c r="FZ294" s="188"/>
      <c r="GA294" s="188"/>
      <c r="GB294" s="188"/>
      <c r="GC294" s="188"/>
      <c r="GD294" s="188"/>
      <c r="GE294" s="188"/>
      <c r="GF294" s="188"/>
      <c r="GG294" s="188"/>
      <c r="GH294" s="188"/>
      <c r="GI294" s="188"/>
      <c r="GJ294" s="188"/>
      <c r="GK294" s="188"/>
      <c r="GL294" s="188"/>
      <c r="GM294" s="188"/>
      <c r="GN294" s="188"/>
      <c r="GO294" s="188"/>
      <c r="GP294" s="188"/>
      <c r="GQ294" s="188"/>
      <c r="GR294" s="188"/>
      <c r="GS294" s="188"/>
      <c r="GT294" s="188"/>
      <c r="GU294" s="188"/>
      <c r="GV294" s="188"/>
      <c r="GW294" s="188"/>
      <c r="GX294" s="188"/>
      <c r="GY294" s="188"/>
      <c r="GZ294" s="188"/>
      <c r="HA294" s="188"/>
      <c r="HB294" s="188"/>
      <c r="HC294" s="188"/>
      <c r="HD294" s="188"/>
      <c r="HE294" s="188"/>
      <c r="HF294" s="188"/>
      <c r="HG294" s="188"/>
      <c r="HH294" s="188"/>
      <c r="HI294" s="188"/>
      <c r="HJ294" s="188"/>
      <c r="HK294" s="188"/>
      <c r="HL294" s="188"/>
      <c r="HM294" s="188"/>
      <c r="HN294" s="188"/>
      <c r="HO294" s="188"/>
      <c r="HP294" s="188"/>
      <c r="HQ294" s="188"/>
      <c r="HR294" s="188"/>
      <c r="HS294" s="188"/>
      <c r="HT294" s="188"/>
      <c r="HU294" s="188"/>
      <c r="HV294" s="188"/>
      <c r="HW294" s="188"/>
      <c r="HX294" s="188"/>
      <c r="HY294" s="188"/>
      <c r="HZ294" s="188"/>
      <c r="IA294" s="188"/>
      <c r="IB294" s="188"/>
      <c r="IC294" s="188"/>
      <c r="ID294" s="188"/>
      <c r="IE294" s="188"/>
      <c r="IF294" s="188"/>
      <c r="IG294" s="188"/>
      <c r="IH294" s="188"/>
      <c r="II294" s="188"/>
      <c r="IJ294" s="188"/>
      <c r="IK294" s="188"/>
      <c r="IL294" s="188"/>
      <c r="IM294" s="188"/>
      <c r="IN294" s="188"/>
      <c r="IO294" s="188"/>
      <c r="IP294" s="188"/>
      <c r="IQ294" s="188"/>
      <c r="IR294" s="188"/>
    </row>
    <row r="295" spans="1:252" ht="51">
      <c r="A295" s="99" t="s">
        <v>450</v>
      </c>
      <c r="B295" s="100" t="s">
        <v>451</v>
      </c>
      <c r="C295" s="101">
        <v>1</v>
      </c>
      <c r="D295" s="102">
        <v>1</v>
      </c>
      <c r="E295" s="124">
        <f t="shared" si="9"/>
        <v>100</v>
      </c>
      <c r="F295" s="187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  <c r="AP295" s="188"/>
      <c r="AQ295" s="188"/>
      <c r="AR295" s="188"/>
      <c r="AS295" s="188"/>
      <c r="AT295" s="188"/>
      <c r="AU295" s="188"/>
      <c r="AV295" s="188"/>
      <c r="AW295" s="188"/>
      <c r="AX295" s="188"/>
      <c r="AY295" s="188"/>
      <c r="AZ295" s="188"/>
      <c r="BA295" s="188"/>
      <c r="BB295" s="188"/>
      <c r="BC295" s="188"/>
      <c r="BD295" s="188"/>
      <c r="BE295" s="188"/>
      <c r="BF295" s="188"/>
      <c r="BG295" s="188"/>
      <c r="BH295" s="188"/>
      <c r="BI295" s="188"/>
      <c r="BJ295" s="188"/>
      <c r="BK295" s="188"/>
      <c r="BL295" s="188"/>
      <c r="BM295" s="188"/>
      <c r="BN295" s="188"/>
      <c r="BO295" s="188"/>
      <c r="BP295" s="188"/>
      <c r="BQ295" s="188"/>
      <c r="BR295" s="188"/>
      <c r="BS295" s="188"/>
      <c r="BT295" s="188"/>
      <c r="BU295" s="188"/>
      <c r="BV295" s="188"/>
      <c r="BW295" s="188"/>
      <c r="BX295" s="188"/>
      <c r="BY295" s="188"/>
      <c r="BZ295" s="188"/>
      <c r="CA295" s="188"/>
      <c r="CB295" s="188"/>
      <c r="CC295" s="188"/>
      <c r="CD295" s="188"/>
      <c r="CE295" s="188"/>
      <c r="CF295" s="188"/>
      <c r="CG295" s="188"/>
      <c r="CH295" s="188"/>
      <c r="CI295" s="188"/>
      <c r="CJ295" s="188"/>
      <c r="CK295" s="188"/>
      <c r="CL295" s="188"/>
      <c r="CM295" s="188"/>
      <c r="CN295" s="188"/>
      <c r="CO295" s="188"/>
      <c r="CP295" s="188"/>
      <c r="CQ295" s="188"/>
      <c r="CR295" s="188"/>
      <c r="CS295" s="188"/>
      <c r="CT295" s="188"/>
      <c r="CU295" s="188"/>
      <c r="CV295" s="188"/>
      <c r="CW295" s="188"/>
      <c r="CX295" s="188"/>
      <c r="CY295" s="188"/>
      <c r="CZ295" s="188"/>
      <c r="DA295" s="188"/>
      <c r="DB295" s="188"/>
      <c r="DC295" s="188"/>
      <c r="DD295" s="188"/>
      <c r="DE295" s="188"/>
      <c r="DF295" s="188"/>
      <c r="DG295" s="188"/>
      <c r="DH295" s="188"/>
      <c r="DI295" s="188"/>
      <c r="DJ295" s="188"/>
      <c r="DK295" s="188"/>
      <c r="DL295" s="188"/>
      <c r="DM295" s="188"/>
      <c r="DN295" s="188"/>
      <c r="DO295" s="188"/>
      <c r="DP295" s="188"/>
      <c r="DQ295" s="188"/>
      <c r="DR295" s="188"/>
      <c r="DS295" s="188"/>
      <c r="DT295" s="188"/>
      <c r="DU295" s="188"/>
      <c r="DV295" s="188"/>
      <c r="DW295" s="188"/>
      <c r="DX295" s="188"/>
      <c r="DY295" s="188"/>
      <c r="DZ295" s="188"/>
      <c r="EA295" s="188"/>
      <c r="EB295" s="188"/>
      <c r="EC295" s="188"/>
      <c r="ED295" s="188"/>
      <c r="EE295" s="188"/>
      <c r="EF295" s="188"/>
      <c r="EG295" s="188"/>
      <c r="EH295" s="188"/>
      <c r="EI295" s="188"/>
      <c r="EJ295" s="188"/>
      <c r="EK295" s="188"/>
      <c r="EL295" s="188"/>
      <c r="EM295" s="188"/>
      <c r="EN295" s="188"/>
      <c r="EO295" s="188"/>
      <c r="EP295" s="188"/>
      <c r="EQ295" s="188"/>
      <c r="ER295" s="188"/>
      <c r="ES295" s="188"/>
      <c r="ET295" s="188"/>
      <c r="EU295" s="188"/>
      <c r="EV295" s="188"/>
      <c r="EW295" s="188"/>
      <c r="EX295" s="188"/>
      <c r="EY295" s="188"/>
      <c r="EZ295" s="188"/>
      <c r="FA295" s="188"/>
      <c r="FB295" s="188"/>
      <c r="FC295" s="188"/>
      <c r="FD295" s="188"/>
      <c r="FE295" s="188"/>
      <c r="FF295" s="188"/>
      <c r="FG295" s="188"/>
      <c r="FH295" s="188"/>
      <c r="FI295" s="188"/>
      <c r="FJ295" s="188"/>
      <c r="FK295" s="188"/>
      <c r="FL295" s="188"/>
      <c r="FM295" s="188"/>
      <c r="FN295" s="188"/>
      <c r="FO295" s="188"/>
      <c r="FP295" s="188"/>
      <c r="FQ295" s="188"/>
      <c r="FR295" s="188"/>
      <c r="FS295" s="188"/>
      <c r="FT295" s="188"/>
      <c r="FU295" s="188"/>
      <c r="FV295" s="188"/>
      <c r="FW295" s="188"/>
      <c r="FX295" s="188"/>
      <c r="FY295" s="188"/>
      <c r="FZ295" s="188"/>
      <c r="GA295" s="188"/>
      <c r="GB295" s="188"/>
      <c r="GC295" s="188"/>
      <c r="GD295" s="188"/>
      <c r="GE295" s="188"/>
      <c r="GF295" s="188"/>
      <c r="GG295" s="188"/>
      <c r="GH295" s="188"/>
      <c r="GI295" s="188"/>
      <c r="GJ295" s="188"/>
      <c r="GK295" s="188"/>
      <c r="GL295" s="188"/>
      <c r="GM295" s="188"/>
      <c r="GN295" s="188"/>
      <c r="GO295" s="188"/>
      <c r="GP295" s="188"/>
      <c r="GQ295" s="188"/>
      <c r="GR295" s="188"/>
      <c r="GS295" s="188"/>
      <c r="GT295" s="188"/>
      <c r="GU295" s="188"/>
      <c r="GV295" s="188"/>
      <c r="GW295" s="188"/>
      <c r="GX295" s="188"/>
      <c r="GY295" s="188"/>
      <c r="GZ295" s="188"/>
      <c r="HA295" s="188"/>
      <c r="HB295" s="188"/>
      <c r="HC295" s="188"/>
      <c r="HD295" s="188"/>
      <c r="HE295" s="188"/>
      <c r="HF295" s="188"/>
      <c r="HG295" s="188"/>
      <c r="HH295" s="188"/>
      <c r="HI295" s="188"/>
      <c r="HJ295" s="188"/>
      <c r="HK295" s="188"/>
      <c r="HL295" s="188"/>
      <c r="HM295" s="188"/>
      <c r="HN295" s="188"/>
      <c r="HO295" s="188"/>
      <c r="HP295" s="188"/>
      <c r="HQ295" s="188"/>
      <c r="HR295" s="188"/>
      <c r="HS295" s="188"/>
      <c r="HT295" s="188"/>
      <c r="HU295" s="188"/>
      <c r="HV295" s="188"/>
      <c r="HW295" s="188"/>
      <c r="HX295" s="188"/>
      <c r="HY295" s="188"/>
      <c r="HZ295" s="188"/>
      <c r="IA295" s="188"/>
      <c r="IB295" s="188"/>
      <c r="IC295" s="188"/>
      <c r="ID295" s="188"/>
      <c r="IE295" s="188"/>
      <c r="IF295" s="188"/>
      <c r="IG295" s="188"/>
      <c r="IH295" s="188"/>
      <c r="II295" s="188"/>
      <c r="IJ295" s="188"/>
      <c r="IK295" s="188"/>
      <c r="IL295" s="188"/>
      <c r="IM295" s="188"/>
      <c r="IN295" s="188"/>
      <c r="IO295" s="188"/>
      <c r="IP295" s="188"/>
      <c r="IQ295" s="188"/>
      <c r="IR295" s="188"/>
    </row>
    <row r="296" spans="1:252" ht="38.25">
      <c r="A296" s="99" t="s">
        <v>452</v>
      </c>
      <c r="B296" s="103"/>
      <c r="C296" s="101"/>
      <c r="D296" s="102"/>
      <c r="E296" s="124"/>
      <c r="F296" s="187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  <c r="AP296" s="188"/>
      <c r="AQ296" s="188"/>
      <c r="AR296" s="188"/>
      <c r="AS296" s="188"/>
      <c r="AT296" s="188"/>
      <c r="AU296" s="188"/>
      <c r="AV296" s="188"/>
      <c r="AW296" s="188"/>
      <c r="AX296" s="188"/>
      <c r="AY296" s="188"/>
      <c r="AZ296" s="188"/>
      <c r="BA296" s="188"/>
      <c r="BB296" s="188"/>
      <c r="BC296" s="188"/>
      <c r="BD296" s="188"/>
      <c r="BE296" s="188"/>
      <c r="BF296" s="188"/>
      <c r="BG296" s="188"/>
      <c r="BH296" s="188"/>
      <c r="BI296" s="188"/>
      <c r="BJ296" s="188"/>
      <c r="BK296" s="188"/>
      <c r="BL296" s="188"/>
      <c r="BM296" s="188"/>
      <c r="BN296" s="188"/>
      <c r="BO296" s="188"/>
      <c r="BP296" s="188"/>
      <c r="BQ296" s="188"/>
      <c r="BR296" s="188"/>
      <c r="BS296" s="188"/>
      <c r="BT296" s="188"/>
      <c r="BU296" s="188"/>
      <c r="BV296" s="188"/>
      <c r="BW296" s="188"/>
      <c r="BX296" s="188"/>
      <c r="BY296" s="188"/>
      <c r="BZ296" s="188"/>
      <c r="CA296" s="188"/>
      <c r="CB296" s="188"/>
      <c r="CC296" s="188"/>
      <c r="CD296" s="188"/>
      <c r="CE296" s="188"/>
      <c r="CF296" s="188"/>
      <c r="CG296" s="188"/>
      <c r="CH296" s="188"/>
      <c r="CI296" s="188"/>
      <c r="CJ296" s="188"/>
      <c r="CK296" s="188"/>
      <c r="CL296" s="188"/>
      <c r="CM296" s="188"/>
      <c r="CN296" s="188"/>
      <c r="CO296" s="188"/>
      <c r="CP296" s="188"/>
      <c r="CQ296" s="188"/>
      <c r="CR296" s="188"/>
      <c r="CS296" s="188"/>
      <c r="CT296" s="188"/>
      <c r="CU296" s="188"/>
      <c r="CV296" s="188"/>
      <c r="CW296" s="188"/>
      <c r="CX296" s="188"/>
      <c r="CY296" s="188"/>
      <c r="CZ296" s="188"/>
      <c r="DA296" s="188"/>
      <c r="DB296" s="188"/>
      <c r="DC296" s="188"/>
      <c r="DD296" s="188"/>
      <c r="DE296" s="188"/>
      <c r="DF296" s="188"/>
      <c r="DG296" s="188"/>
      <c r="DH296" s="188"/>
      <c r="DI296" s="188"/>
      <c r="DJ296" s="188"/>
      <c r="DK296" s="188"/>
      <c r="DL296" s="188"/>
      <c r="DM296" s="188"/>
      <c r="DN296" s="188"/>
      <c r="DO296" s="188"/>
      <c r="DP296" s="188"/>
      <c r="DQ296" s="188"/>
      <c r="DR296" s="188"/>
      <c r="DS296" s="188"/>
      <c r="DT296" s="188"/>
      <c r="DU296" s="188"/>
      <c r="DV296" s="188"/>
      <c r="DW296" s="188"/>
      <c r="DX296" s="188"/>
      <c r="DY296" s="188"/>
      <c r="DZ296" s="188"/>
      <c r="EA296" s="188"/>
      <c r="EB296" s="188"/>
      <c r="EC296" s="188"/>
      <c r="ED296" s="188"/>
      <c r="EE296" s="188"/>
      <c r="EF296" s="188"/>
      <c r="EG296" s="188"/>
      <c r="EH296" s="188"/>
      <c r="EI296" s="188"/>
      <c r="EJ296" s="188"/>
      <c r="EK296" s="188"/>
      <c r="EL296" s="188"/>
      <c r="EM296" s="188"/>
      <c r="EN296" s="188"/>
      <c r="EO296" s="188"/>
      <c r="EP296" s="188"/>
      <c r="EQ296" s="188"/>
      <c r="ER296" s="188"/>
      <c r="ES296" s="188"/>
      <c r="ET296" s="188"/>
      <c r="EU296" s="188"/>
      <c r="EV296" s="188"/>
      <c r="EW296" s="188"/>
      <c r="EX296" s="188"/>
      <c r="EY296" s="188"/>
      <c r="EZ296" s="188"/>
      <c r="FA296" s="188"/>
      <c r="FB296" s="188"/>
      <c r="FC296" s="188"/>
      <c r="FD296" s="188"/>
      <c r="FE296" s="188"/>
      <c r="FF296" s="188"/>
      <c r="FG296" s="188"/>
      <c r="FH296" s="188"/>
      <c r="FI296" s="188"/>
      <c r="FJ296" s="188"/>
      <c r="FK296" s="188"/>
      <c r="FL296" s="188"/>
      <c r="FM296" s="188"/>
      <c r="FN296" s="188"/>
      <c r="FO296" s="188"/>
      <c r="FP296" s="188"/>
      <c r="FQ296" s="188"/>
      <c r="FR296" s="188"/>
      <c r="FS296" s="188"/>
      <c r="FT296" s="188"/>
      <c r="FU296" s="188"/>
      <c r="FV296" s="188"/>
      <c r="FW296" s="188"/>
      <c r="FX296" s="188"/>
      <c r="FY296" s="188"/>
      <c r="FZ296" s="188"/>
      <c r="GA296" s="188"/>
      <c r="GB296" s="188"/>
      <c r="GC296" s="188"/>
      <c r="GD296" s="188"/>
      <c r="GE296" s="188"/>
      <c r="GF296" s="188"/>
      <c r="GG296" s="188"/>
      <c r="GH296" s="188"/>
      <c r="GI296" s="188"/>
      <c r="GJ296" s="188"/>
      <c r="GK296" s="188"/>
      <c r="GL296" s="188"/>
      <c r="GM296" s="188"/>
      <c r="GN296" s="188"/>
      <c r="GO296" s="188"/>
      <c r="GP296" s="188"/>
      <c r="GQ296" s="188"/>
      <c r="GR296" s="188"/>
      <c r="GS296" s="188"/>
      <c r="GT296" s="188"/>
      <c r="GU296" s="188"/>
      <c r="GV296" s="188"/>
      <c r="GW296" s="188"/>
      <c r="GX296" s="188"/>
      <c r="GY296" s="188"/>
      <c r="GZ296" s="188"/>
      <c r="HA296" s="188"/>
      <c r="HB296" s="188"/>
      <c r="HC296" s="188"/>
      <c r="HD296" s="188"/>
      <c r="HE296" s="188"/>
      <c r="HF296" s="188"/>
      <c r="HG296" s="188"/>
      <c r="HH296" s="188"/>
      <c r="HI296" s="188"/>
      <c r="HJ296" s="188"/>
      <c r="HK296" s="188"/>
      <c r="HL296" s="188"/>
      <c r="HM296" s="188"/>
      <c r="HN296" s="188"/>
      <c r="HO296" s="188"/>
      <c r="HP296" s="188"/>
      <c r="HQ296" s="188"/>
      <c r="HR296" s="188"/>
      <c r="HS296" s="188"/>
      <c r="HT296" s="188"/>
      <c r="HU296" s="188"/>
      <c r="HV296" s="188"/>
      <c r="HW296" s="188"/>
      <c r="HX296" s="188"/>
      <c r="HY296" s="188"/>
      <c r="HZ296" s="188"/>
      <c r="IA296" s="188"/>
      <c r="IB296" s="188"/>
      <c r="IC296" s="188"/>
      <c r="ID296" s="188"/>
      <c r="IE296" s="188"/>
      <c r="IF296" s="188"/>
      <c r="IG296" s="188"/>
      <c r="IH296" s="188"/>
      <c r="II296" s="188"/>
      <c r="IJ296" s="188"/>
      <c r="IK296" s="188"/>
      <c r="IL296" s="188"/>
      <c r="IM296" s="188"/>
      <c r="IN296" s="188"/>
      <c r="IO296" s="188"/>
      <c r="IP296" s="188"/>
      <c r="IQ296" s="188"/>
      <c r="IR296" s="188"/>
    </row>
    <row r="297" spans="1:252" ht="12.75">
      <c r="A297" s="99" t="s">
        <v>453</v>
      </c>
      <c r="B297" s="103" t="s">
        <v>8</v>
      </c>
      <c r="C297" s="104">
        <v>4</v>
      </c>
      <c r="D297" s="102">
        <v>4</v>
      </c>
      <c r="E297" s="124">
        <f t="shared" si="9"/>
        <v>100</v>
      </c>
      <c r="F297" s="187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  <c r="AP297" s="188"/>
      <c r="AQ297" s="188"/>
      <c r="AR297" s="188"/>
      <c r="AS297" s="188"/>
      <c r="AT297" s="188"/>
      <c r="AU297" s="188"/>
      <c r="AV297" s="188"/>
      <c r="AW297" s="188"/>
      <c r="AX297" s="188"/>
      <c r="AY297" s="188"/>
      <c r="AZ297" s="188"/>
      <c r="BA297" s="188"/>
      <c r="BB297" s="188"/>
      <c r="BC297" s="188"/>
      <c r="BD297" s="188"/>
      <c r="BE297" s="188"/>
      <c r="BF297" s="188"/>
      <c r="BG297" s="188"/>
      <c r="BH297" s="188"/>
      <c r="BI297" s="188"/>
      <c r="BJ297" s="188"/>
      <c r="BK297" s="188"/>
      <c r="BL297" s="188"/>
      <c r="BM297" s="188"/>
      <c r="BN297" s="188"/>
      <c r="BO297" s="188"/>
      <c r="BP297" s="188"/>
      <c r="BQ297" s="188"/>
      <c r="BR297" s="188"/>
      <c r="BS297" s="188"/>
      <c r="BT297" s="188"/>
      <c r="BU297" s="188"/>
      <c r="BV297" s="188"/>
      <c r="BW297" s="188"/>
      <c r="BX297" s="188"/>
      <c r="BY297" s="188"/>
      <c r="BZ297" s="188"/>
      <c r="CA297" s="188"/>
      <c r="CB297" s="188"/>
      <c r="CC297" s="188"/>
      <c r="CD297" s="188"/>
      <c r="CE297" s="188"/>
      <c r="CF297" s="188"/>
      <c r="CG297" s="188"/>
      <c r="CH297" s="188"/>
      <c r="CI297" s="188"/>
      <c r="CJ297" s="188"/>
      <c r="CK297" s="188"/>
      <c r="CL297" s="188"/>
      <c r="CM297" s="188"/>
      <c r="CN297" s="188"/>
      <c r="CO297" s="188"/>
      <c r="CP297" s="188"/>
      <c r="CQ297" s="188"/>
      <c r="CR297" s="188"/>
      <c r="CS297" s="188"/>
      <c r="CT297" s="188"/>
      <c r="CU297" s="188"/>
      <c r="CV297" s="188"/>
      <c r="CW297" s="188"/>
      <c r="CX297" s="188"/>
      <c r="CY297" s="188"/>
      <c r="CZ297" s="188"/>
      <c r="DA297" s="188"/>
      <c r="DB297" s="188"/>
      <c r="DC297" s="188"/>
      <c r="DD297" s="188"/>
      <c r="DE297" s="188"/>
      <c r="DF297" s="188"/>
      <c r="DG297" s="188"/>
      <c r="DH297" s="188"/>
      <c r="DI297" s="188"/>
      <c r="DJ297" s="188"/>
      <c r="DK297" s="188"/>
      <c r="DL297" s="188"/>
      <c r="DM297" s="188"/>
      <c r="DN297" s="188"/>
      <c r="DO297" s="188"/>
      <c r="DP297" s="188"/>
      <c r="DQ297" s="188"/>
      <c r="DR297" s="188"/>
      <c r="DS297" s="188"/>
      <c r="DT297" s="188"/>
      <c r="DU297" s="188"/>
      <c r="DV297" s="188"/>
      <c r="DW297" s="188"/>
      <c r="DX297" s="188"/>
      <c r="DY297" s="188"/>
      <c r="DZ297" s="188"/>
      <c r="EA297" s="188"/>
      <c r="EB297" s="188"/>
      <c r="EC297" s="188"/>
      <c r="ED297" s="188"/>
      <c r="EE297" s="188"/>
      <c r="EF297" s="188"/>
      <c r="EG297" s="188"/>
      <c r="EH297" s="188"/>
      <c r="EI297" s="188"/>
      <c r="EJ297" s="188"/>
      <c r="EK297" s="188"/>
      <c r="EL297" s="188"/>
      <c r="EM297" s="188"/>
      <c r="EN297" s="188"/>
      <c r="EO297" s="188"/>
      <c r="EP297" s="188"/>
      <c r="EQ297" s="188"/>
      <c r="ER297" s="188"/>
      <c r="ES297" s="188"/>
      <c r="ET297" s="188"/>
      <c r="EU297" s="188"/>
      <c r="EV297" s="188"/>
      <c r="EW297" s="188"/>
      <c r="EX297" s="188"/>
      <c r="EY297" s="188"/>
      <c r="EZ297" s="188"/>
      <c r="FA297" s="188"/>
      <c r="FB297" s="188"/>
      <c r="FC297" s="188"/>
      <c r="FD297" s="188"/>
      <c r="FE297" s="188"/>
      <c r="FF297" s="188"/>
      <c r="FG297" s="188"/>
      <c r="FH297" s="188"/>
      <c r="FI297" s="188"/>
      <c r="FJ297" s="188"/>
      <c r="FK297" s="188"/>
      <c r="FL297" s="188"/>
      <c r="FM297" s="188"/>
      <c r="FN297" s="188"/>
      <c r="FO297" s="188"/>
      <c r="FP297" s="188"/>
      <c r="FQ297" s="188"/>
      <c r="FR297" s="188"/>
      <c r="FS297" s="188"/>
      <c r="FT297" s="188"/>
      <c r="FU297" s="188"/>
      <c r="FV297" s="188"/>
      <c r="FW297" s="188"/>
      <c r="FX297" s="188"/>
      <c r="FY297" s="188"/>
      <c r="FZ297" s="188"/>
      <c r="GA297" s="188"/>
      <c r="GB297" s="188"/>
      <c r="GC297" s="188"/>
      <c r="GD297" s="188"/>
      <c r="GE297" s="188"/>
      <c r="GF297" s="188"/>
      <c r="GG297" s="188"/>
      <c r="GH297" s="188"/>
      <c r="GI297" s="188"/>
      <c r="GJ297" s="188"/>
      <c r="GK297" s="188"/>
      <c r="GL297" s="188"/>
      <c r="GM297" s="188"/>
      <c r="GN297" s="188"/>
      <c r="GO297" s="188"/>
      <c r="GP297" s="188"/>
      <c r="GQ297" s="188"/>
      <c r="GR297" s="188"/>
      <c r="GS297" s="188"/>
      <c r="GT297" s="188"/>
      <c r="GU297" s="188"/>
      <c r="GV297" s="188"/>
      <c r="GW297" s="188"/>
      <c r="GX297" s="188"/>
      <c r="GY297" s="188"/>
      <c r="GZ297" s="188"/>
      <c r="HA297" s="188"/>
      <c r="HB297" s="188"/>
      <c r="HC297" s="188"/>
      <c r="HD297" s="188"/>
      <c r="HE297" s="188"/>
      <c r="HF297" s="188"/>
      <c r="HG297" s="188"/>
      <c r="HH297" s="188"/>
      <c r="HI297" s="188"/>
      <c r="HJ297" s="188"/>
      <c r="HK297" s="188"/>
      <c r="HL297" s="188"/>
      <c r="HM297" s="188"/>
      <c r="HN297" s="188"/>
      <c r="HO297" s="188"/>
      <c r="HP297" s="188"/>
      <c r="HQ297" s="188"/>
      <c r="HR297" s="188"/>
      <c r="HS297" s="188"/>
      <c r="HT297" s="188"/>
      <c r="HU297" s="188"/>
      <c r="HV297" s="188"/>
      <c r="HW297" s="188"/>
      <c r="HX297" s="188"/>
      <c r="HY297" s="188"/>
      <c r="HZ297" s="188"/>
      <c r="IA297" s="188"/>
      <c r="IB297" s="188"/>
      <c r="IC297" s="188"/>
      <c r="ID297" s="188"/>
      <c r="IE297" s="188"/>
      <c r="IF297" s="188"/>
      <c r="IG297" s="188"/>
      <c r="IH297" s="188"/>
      <c r="II297" s="188"/>
      <c r="IJ297" s="188"/>
      <c r="IK297" s="188"/>
      <c r="IL297" s="188"/>
      <c r="IM297" s="188"/>
      <c r="IN297" s="188"/>
      <c r="IO297" s="188"/>
      <c r="IP297" s="188"/>
      <c r="IQ297" s="188"/>
      <c r="IR297" s="188"/>
    </row>
    <row r="298" spans="1:252" ht="12.75">
      <c r="A298" s="105" t="s">
        <v>454</v>
      </c>
      <c r="B298" s="106" t="s">
        <v>8</v>
      </c>
      <c r="C298" s="104">
        <v>7</v>
      </c>
      <c r="D298" s="107">
        <v>7</v>
      </c>
      <c r="E298" s="124">
        <f t="shared" si="9"/>
        <v>100</v>
      </c>
      <c r="F298" s="187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  <c r="AP298" s="188"/>
      <c r="AQ298" s="188"/>
      <c r="AR298" s="188"/>
      <c r="AS298" s="188"/>
      <c r="AT298" s="188"/>
      <c r="AU298" s="188"/>
      <c r="AV298" s="188"/>
      <c r="AW298" s="188"/>
      <c r="AX298" s="188"/>
      <c r="AY298" s="188"/>
      <c r="AZ298" s="188"/>
      <c r="BA298" s="188"/>
      <c r="BB298" s="188"/>
      <c r="BC298" s="188"/>
      <c r="BD298" s="188"/>
      <c r="BE298" s="188"/>
      <c r="BF298" s="188"/>
      <c r="BG298" s="188"/>
      <c r="BH298" s="188"/>
      <c r="BI298" s="188"/>
      <c r="BJ298" s="188"/>
      <c r="BK298" s="188"/>
      <c r="BL298" s="188"/>
      <c r="BM298" s="188"/>
      <c r="BN298" s="188"/>
      <c r="BO298" s="188"/>
      <c r="BP298" s="188"/>
      <c r="BQ298" s="188"/>
      <c r="BR298" s="188"/>
      <c r="BS298" s="188"/>
      <c r="BT298" s="188"/>
      <c r="BU298" s="188"/>
      <c r="BV298" s="188"/>
      <c r="BW298" s="188"/>
      <c r="BX298" s="188"/>
      <c r="BY298" s="188"/>
      <c r="BZ298" s="188"/>
      <c r="CA298" s="188"/>
      <c r="CB298" s="188"/>
      <c r="CC298" s="188"/>
      <c r="CD298" s="188"/>
      <c r="CE298" s="188"/>
      <c r="CF298" s="188"/>
      <c r="CG298" s="188"/>
      <c r="CH298" s="188"/>
      <c r="CI298" s="188"/>
      <c r="CJ298" s="188"/>
      <c r="CK298" s="188"/>
      <c r="CL298" s="188"/>
      <c r="CM298" s="188"/>
      <c r="CN298" s="188"/>
      <c r="CO298" s="188"/>
      <c r="CP298" s="188"/>
      <c r="CQ298" s="188"/>
      <c r="CR298" s="188"/>
      <c r="CS298" s="188"/>
      <c r="CT298" s="188"/>
      <c r="CU298" s="188"/>
      <c r="CV298" s="188"/>
      <c r="CW298" s="188"/>
      <c r="CX298" s="188"/>
      <c r="CY298" s="188"/>
      <c r="CZ298" s="188"/>
      <c r="DA298" s="188"/>
      <c r="DB298" s="188"/>
      <c r="DC298" s="188"/>
      <c r="DD298" s="188"/>
      <c r="DE298" s="188"/>
      <c r="DF298" s="188"/>
      <c r="DG298" s="188"/>
      <c r="DH298" s="188"/>
      <c r="DI298" s="188"/>
      <c r="DJ298" s="188"/>
      <c r="DK298" s="188"/>
      <c r="DL298" s="188"/>
      <c r="DM298" s="188"/>
      <c r="DN298" s="188"/>
      <c r="DO298" s="188"/>
      <c r="DP298" s="188"/>
      <c r="DQ298" s="188"/>
      <c r="DR298" s="188"/>
      <c r="DS298" s="188"/>
      <c r="DT298" s="188"/>
      <c r="DU298" s="188"/>
      <c r="DV298" s="188"/>
      <c r="DW298" s="188"/>
      <c r="DX298" s="188"/>
      <c r="DY298" s="188"/>
      <c r="DZ298" s="188"/>
      <c r="EA298" s="188"/>
      <c r="EB298" s="188"/>
      <c r="EC298" s="188"/>
      <c r="ED298" s="188"/>
      <c r="EE298" s="188"/>
      <c r="EF298" s="188"/>
      <c r="EG298" s="188"/>
      <c r="EH298" s="188"/>
      <c r="EI298" s="188"/>
      <c r="EJ298" s="188"/>
      <c r="EK298" s="188"/>
      <c r="EL298" s="188"/>
      <c r="EM298" s="188"/>
      <c r="EN298" s="188"/>
      <c r="EO298" s="188"/>
      <c r="EP298" s="188"/>
      <c r="EQ298" s="188"/>
      <c r="ER298" s="188"/>
      <c r="ES298" s="188"/>
      <c r="ET298" s="188"/>
      <c r="EU298" s="188"/>
      <c r="EV298" s="188"/>
      <c r="EW298" s="188"/>
      <c r="EX298" s="188"/>
      <c r="EY298" s="188"/>
      <c r="EZ298" s="188"/>
      <c r="FA298" s="188"/>
      <c r="FB298" s="188"/>
      <c r="FC298" s="188"/>
      <c r="FD298" s="188"/>
      <c r="FE298" s="188"/>
      <c r="FF298" s="188"/>
      <c r="FG298" s="188"/>
      <c r="FH298" s="188"/>
      <c r="FI298" s="188"/>
      <c r="FJ298" s="188"/>
      <c r="FK298" s="188"/>
      <c r="FL298" s="188"/>
      <c r="FM298" s="188"/>
      <c r="FN298" s="188"/>
      <c r="FO298" s="188"/>
      <c r="FP298" s="188"/>
      <c r="FQ298" s="188"/>
      <c r="FR298" s="188"/>
      <c r="FS298" s="188"/>
      <c r="FT298" s="188"/>
      <c r="FU298" s="188"/>
      <c r="FV298" s="188"/>
      <c r="FW298" s="188"/>
      <c r="FX298" s="188"/>
      <c r="FY298" s="188"/>
      <c r="FZ298" s="188"/>
      <c r="GA298" s="188"/>
      <c r="GB298" s="188"/>
      <c r="GC298" s="188"/>
      <c r="GD298" s="188"/>
      <c r="GE298" s="188"/>
      <c r="GF298" s="188"/>
      <c r="GG298" s="188"/>
      <c r="GH298" s="188"/>
      <c r="GI298" s="188"/>
      <c r="GJ298" s="188"/>
      <c r="GK298" s="188"/>
      <c r="GL298" s="188"/>
      <c r="GM298" s="188"/>
      <c r="GN298" s="188"/>
      <c r="GO298" s="188"/>
      <c r="GP298" s="188"/>
      <c r="GQ298" s="188"/>
      <c r="GR298" s="188"/>
      <c r="GS298" s="188"/>
      <c r="GT298" s="188"/>
      <c r="GU298" s="188"/>
      <c r="GV298" s="188"/>
      <c r="GW298" s="188"/>
      <c r="GX298" s="188"/>
      <c r="GY298" s="188"/>
      <c r="GZ298" s="188"/>
      <c r="HA298" s="188"/>
      <c r="HB298" s="188"/>
      <c r="HC298" s="188"/>
      <c r="HD298" s="188"/>
      <c r="HE298" s="188"/>
      <c r="HF298" s="188"/>
      <c r="HG298" s="188"/>
      <c r="HH298" s="188"/>
      <c r="HI298" s="188"/>
      <c r="HJ298" s="188"/>
      <c r="HK298" s="188"/>
      <c r="HL298" s="188"/>
      <c r="HM298" s="188"/>
      <c r="HN298" s="188"/>
      <c r="HO298" s="188"/>
      <c r="HP298" s="188"/>
      <c r="HQ298" s="188"/>
      <c r="HR298" s="188"/>
      <c r="HS298" s="188"/>
      <c r="HT298" s="188"/>
      <c r="HU298" s="188"/>
      <c r="HV298" s="188"/>
      <c r="HW298" s="188"/>
      <c r="HX298" s="188"/>
      <c r="HY298" s="188"/>
      <c r="HZ298" s="188"/>
      <c r="IA298" s="188"/>
      <c r="IB298" s="188"/>
      <c r="IC298" s="188"/>
      <c r="ID298" s="188"/>
      <c r="IE298" s="188"/>
      <c r="IF298" s="188"/>
      <c r="IG298" s="188"/>
      <c r="IH298" s="188"/>
      <c r="II298" s="188"/>
      <c r="IJ298" s="188"/>
      <c r="IK298" s="188"/>
      <c r="IL298" s="188"/>
      <c r="IM298" s="188"/>
      <c r="IN298" s="188"/>
      <c r="IO298" s="188"/>
      <c r="IP298" s="188"/>
      <c r="IQ298" s="188"/>
      <c r="IR298" s="188"/>
    </row>
    <row r="299" spans="1:252">
      <c r="A299" s="687" t="s">
        <v>154</v>
      </c>
      <c r="B299" s="688"/>
      <c r="C299" s="688"/>
      <c r="D299" s="688"/>
      <c r="E299" s="716"/>
      <c r="F299" s="187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  <c r="AP299" s="188"/>
      <c r="AQ299" s="188"/>
      <c r="AR299" s="188"/>
      <c r="AS299" s="188"/>
      <c r="AT299" s="188"/>
      <c r="AU299" s="188"/>
      <c r="AV299" s="188"/>
      <c r="AW299" s="188"/>
      <c r="AX299" s="188"/>
      <c r="AY299" s="188"/>
      <c r="AZ299" s="188"/>
      <c r="BA299" s="188"/>
      <c r="BB299" s="188"/>
      <c r="BC299" s="188"/>
      <c r="BD299" s="188"/>
      <c r="BE299" s="188"/>
      <c r="BF299" s="188"/>
      <c r="BG299" s="188"/>
      <c r="BH299" s="188"/>
      <c r="BI299" s="188"/>
      <c r="BJ299" s="188"/>
      <c r="BK299" s="188"/>
      <c r="BL299" s="188"/>
      <c r="BM299" s="188"/>
      <c r="BN299" s="188"/>
      <c r="BO299" s="188"/>
      <c r="BP299" s="188"/>
      <c r="BQ299" s="188"/>
      <c r="BR299" s="188"/>
      <c r="BS299" s="188"/>
      <c r="BT299" s="188"/>
      <c r="BU299" s="188"/>
      <c r="BV299" s="188"/>
      <c r="BW299" s="188"/>
      <c r="BX299" s="188"/>
      <c r="BY299" s="188"/>
      <c r="BZ299" s="188"/>
      <c r="CA299" s="188"/>
      <c r="CB299" s="188"/>
      <c r="CC299" s="188"/>
      <c r="CD299" s="188"/>
      <c r="CE299" s="188"/>
      <c r="CF299" s="188"/>
      <c r="CG299" s="188"/>
      <c r="CH299" s="188"/>
      <c r="CI299" s="188"/>
      <c r="CJ299" s="188"/>
      <c r="CK299" s="188"/>
      <c r="CL299" s="188"/>
      <c r="CM299" s="188"/>
      <c r="CN299" s="188"/>
      <c r="CO299" s="188"/>
      <c r="CP299" s="188"/>
      <c r="CQ299" s="188"/>
      <c r="CR299" s="188"/>
      <c r="CS299" s="188"/>
      <c r="CT299" s="188"/>
      <c r="CU299" s="188"/>
      <c r="CV299" s="188"/>
      <c r="CW299" s="188"/>
      <c r="CX299" s="188"/>
      <c r="CY299" s="188"/>
      <c r="CZ299" s="188"/>
      <c r="DA299" s="188"/>
      <c r="DB299" s="188"/>
      <c r="DC299" s="188"/>
      <c r="DD299" s="188"/>
      <c r="DE299" s="188"/>
      <c r="DF299" s="188"/>
      <c r="DG299" s="188"/>
      <c r="DH299" s="188"/>
      <c r="DI299" s="188"/>
      <c r="DJ299" s="188"/>
      <c r="DK299" s="188"/>
      <c r="DL299" s="188"/>
      <c r="DM299" s="188"/>
      <c r="DN299" s="188"/>
      <c r="DO299" s="188"/>
      <c r="DP299" s="188"/>
      <c r="DQ299" s="188"/>
      <c r="DR299" s="188"/>
      <c r="DS299" s="188"/>
      <c r="DT299" s="188"/>
      <c r="DU299" s="188"/>
      <c r="DV299" s="188"/>
      <c r="DW299" s="188"/>
      <c r="DX299" s="188"/>
      <c r="DY299" s="188"/>
      <c r="DZ299" s="188"/>
      <c r="EA299" s="188"/>
      <c r="EB299" s="188"/>
      <c r="EC299" s="188"/>
      <c r="ED299" s="188"/>
      <c r="EE299" s="188"/>
      <c r="EF299" s="188"/>
      <c r="EG299" s="188"/>
      <c r="EH299" s="188"/>
      <c r="EI299" s="188"/>
      <c r="EJ299" s="188"/>
      <c r="EK299" s="188"/>
      <c r="EL299" s="188"/>
      <c r="EM299" s="188"/>
      <c r="EN299" s="188"/>
      <c r="EO299" s="188"/>
      <c r="EP299" s="188"/>
      <c r="EQ299" s="188"/>
      <c r="ER299" s="188"/>
      <c r="ES299" s="188"/>
      <c r="ET299" s="188"/>
      <c r="EU299" s="188"/>
      <c r="EV299" s="188"/>
      <c r="EW299" s="188"/>
      <c r="EX299" s="188"/>
      <c r="EY299" s="188"/>
      <c r="EZ299" s="188"/>
      <c r="FA299" s="188"/>
      <c r="FB299" s="188"/>
      <c r="FC299" s="188"/>
      <c r="FD299" s="188"/>
      <c r="FE299" s="188"/>
      <c r="FF299" s="188"/>
      <c r="FG299" s="188"/>
      <c r="FH299" s="188"/>
      <c r="FI299" s="188"/>
      <c r="FJ299" s="188"/>
      <c r="FK299" s="188"/>
      <c r="FL299" s="188"/>
      <c r="FM299" s="188"/>
      <c r="FN299" s="188"/>
      <c r="FO299" s="188"/>
      <c r="FP299" s="188"/>
      <c r="FQ299" s="188"/>
      <c r="FR299" s="188"/>
      <c r="FS299" s="188"/>
      <c r="FT299" s="188"/>
      <c r="FU299" s="188"/>
      <c r="FV299" s="188"/>
      <c r="FW299" s="188"/>
      <c r="FX299" s="188"/>
      <c r="FY299" s="188"/>
      <c r="FZ299" s="188"/>
      <c r="GA299" s="188"/>
      <c r="GB299" s="188"/>
      <c r="GC299" s="188"/>
      <c r="GD299" s="188"/>
      <c r="GE299" s="188"/>
      <c r="GF299" s="188"/>
      <c r="GG299" s="188"/>
      <c r="GH299" s="188"/>
      <c r="GI299" s="188"/>
      <c r="GJ299" s="188"/>
      <c r="GK299" s="188"/>
      <c r="GL299" s="188"/>
      <c r="GM299" s="188"/>
      <c r="GN299" s="188"/>
      <c r="GO299" s="188"/>
      <c r="GP299" s="188"/>
      <c r="GQ299" s="188"/>
      <c r="GR299" s="188"/>
      <c r="GS299" s="188"/>
      <c r="GT299" s="188"/>
      <c r="GU299" s="188"/>
      <c r="GV299" s="188"/>
      <c r="GW299" s="188"/>
      <c r="GX299" s="188"/>
      <c r="GY299" s="188"/>
      <c r="GZ299" s="188"/>
      <c r="HA299" s="188"/>
      <c r="HB299" s="188"/>
      <c r="HC299" s="188"/>
      <c r="HD299" s="188"/>
      <c r="HE299" s="188"/>
      <c r="HF299" s="188"/>
      <c r="HG299" s="188"/>
      <c r="HH299" s="188"/>
      <c r="HI299" s="188"/>
      <c r="HJ299" s="188"/>
      <c r="HK299" s="188"/>
      <c r="HL299" s="188"/>
      <c r="HM299" s="188"/>
      <c r="HN299" s="188"/>
      <c r="HO299" s="188"/>
      <c r="HP299" s="188"/>
      <c r="HQ299" s="188"/>
      <c r="HR299" s="188"/>
      <c r="HS299" s="188"/>
      <c r="HT299" s="188"/>
      <c r="HU299" s="188"/>
      <c r="HV299" s="188"/>
      <c r="HW299" s="188"/>
      <c r="HX299" s="188"/>
      <c r="HY299" s="188"/>
      <c r="HZ299" s="188"/>
      <c r="IA299" s="188"/>
      <c r="IB299" s="188"/>
      <c r="IC299" s="188"/>
      <c r="ID299" s="188"/>
      <c r="IE299" s="188"/>
      <c r="IF299" s="188"/>
      <c r="IG299" s="188"/>
      <c r="IH299" s="188"/>
      <c r="II299" s="188"/>
      <c r="IJ299" s="188"/>
      <c r="IK299" s="188"/>
      <c r="IL299" s="188"/>
      <c r="IM299" s="188"/>
      <c r="IN299" s="188"/>
      <c r="IO299" s="188"/>
      <c r="IP299" s="188"/>
      <c r="IQ299" s="188"/>
      <c r="IR299" s="188"/>
    </row>
    <row r="300" spans="1:252" ht="36">
      <c r="A300" s="202" t="s">
        <v>455</v>
      </c>
      <c r="B300" s="192" t="s">
        <v>8</v>
      </c>
      <c r="C300" s="93">
        <v>86</v>
      </c>
      <c r="D300" s="94">
        <v>74.5</v>
      </c>
      <c r="E300" s="124">
        <f t="shared" si="9"/>
        <v>86.627906976744185</v>
      </c>
      <c r="F300" s="187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  <c r="AP300" s="188"/>
      <c r="AQ300" s="188"/>
      <c r="AR300" s="188"/>
      <c r="AS300" s="188"/>
      <c r="AT300" s="188"/>
      <c r="AU300" s="188"/>
      <c r="AV300" s="188"/>
      <c r="AW300" s="188"/>
      <c r="AX300" s="188"/>
      <c r="AY300" s="188"/>
      <c r="AZ300" s="188"/>
      <c r="BA300" s="188"/>
      <c r="BB300" s="188"/>
      <c r="BC300" s="188"/>
      <c r="BD300" s="188"/>
      <c r="BE300" s="188"/>
      <c r="BF300" s="188"/>
      <c r="BG300" s="188"/>
      <c r="BH300" s="188"/>
      <c r="BI300" s="188"/>
      <c r="BJ300" s="188"/>
      <c r="BK300" s="188"/>
      <c r="BL300" s="188"/>
      <c r="BM300" s="188"/>
      <c r="BN300" s="188"/>
      <c r="BO300" s="188"/>
      <c r="BP300" s="188"/>
      <c r="BQ300" s="188"/>
      <c r="BR300" s="188"/>
      <c r="BS300" s="188"/>
      <c r="BT300" s="188"/>
      <c r="BU300" s="188"/>
      <c r="BV300" s="188"/>
      <c r="BW300" s="188"/>
      <c r="BX300" s="188"/>
      <c r="BY300" s="188"/>
      <c r="BZ300" s="188"/>
      <c r="CA300" s="188"/>
      <c r="CB300" s="188"/>
      <c r="CC300" s="188"/>
      <c r="CD300" s="188"/>
      <c r="CE300" s="188"/>
      <c r="CF300" s="188"/>
      <c r="CG300" s="188"/>
      <c r="CH300" s="188"/>
      <c r="CI300" s="188"/>
      <c r="CJ300" s="188"/>
      <c r="CK300" s="188"/>
      <c r="CL300" s="188"/>
      <c r="CM300" s="188"/>
      <c r="CN300" s="188"/>
      <c r="CO300" s="188"/>
      <c r="CP300" s="188"/>
      <c r="CQ300" s="188"/>
      <c r="CR300" s="188"/>
      <c r="CS300" s="188"/>
      <c r="CT300" s="188"/>
      <c r="CU300" s="188"/>
      <c r="CV300" s="188"/>
      <c r="CW300" s="188"/>
      <c r="CX300" s="188"/>
      <c r="CY300" s="188"/>
      <c r="CZ300" s="188"/>
      <c r="DA300" s="188"/>
      <c r="DB300" s="188"/>
      <c r="DC300" s="188"/>
      <c r="DD300" s="188"/>
      <c r="DE300" s="188"/>
      <c r="DF300" s="188"/>
      <c r="DG300" s="188"/>
      <c r="DH300" s="188"/>
      <c r="DI300" s="188"/>
      <c r="DJ300" s="188"/>
      <c r="DK300" s="188"/>
      <c r="DL300" s="188"/>
      <c r="DM300" s="188"/>
      <c r="DN300" s="188"/>
      <c r="DO300" s="188"/>
      <c r="DP300" s="188"/>
      <c r="DQ300" s="188"/>
      <c r="DR300" s="188"/>
      <c r="DS300" s="188"/>
      <c r="DT300" s="188"/>
      <c r="DU300" s="188"/>
      <c r="DV300" s="188"/>
      <c r="DW300" s="188"/>
      <c r="DX300" s="188"/>
      <c r="DY300" s="188"/>
      <c r="DZ300" s="188"/>
      <c r="EA300" s="188"/>
      <c r="EB300" s="188"/>
      <c r="EC300" s="188"/>
      <c r="ED300" s="188"/>
      <c r="EE300" s="188"/>
      <c r="EF300" s="188"/>
      <c r="EG300" s="188"/>
      <c r="EH300" s="188"/>
      <c r="EI300" s="188"/>
      <c r="EJ300" s="188"/>
      <c r="EK300" s="188"/>
      <c r="EL300" s="188"/>
      <c r="EM300" s="188"/>
      <c r="EN300" s="188"/>
      <c r="EO300" s="188"/>
      <c r="EP300" s="188"/>
      <c r="EQ300" s="188"/>
      <c r="ER300" s="188"/>
      <c r="ES300" s="188"/>
      <c r="ET300" s="188"/>
      <c r="EU300" s="188"/>
      <c r="EV300" s="188"/>
      <c r="EW300" s="188"/>
      <c r="EX300" s="188"/>
      <c r="EY300" s="188"/>
      <c r="EZ300" s="188"/>
      <c r="FA300" s="188"/>
      <c r="FB300" s="188"/>
      <c r="FC300" s="188"/>
      <c r="FD300" s="188"/>
      <c r="FE300" s="188"/>
      <c r="FF300" s="188"/>
      <c r="FG300" s="188"/>
      <c r="FH300" s="188"/>
      <c r="FI300" s="188"/>
      <c r="FJ300" s="188"/>
      <c r="FK300" s="188"/>
      <c r="FL300" s="188"/>
      <c r="FM300" s="188"/>
      <c r="FN300" s="188"/>
      <c r="FO300" s="188"/>
      <c r="FP300" s="188"/>
      <c r="FQ300" s="188"/>
      <c r="FR300" s="188"/>
      <c r="FS300" s="188"/>
      <c r="FT300" s="188"/>
      <c r="FU300" s="188"/>
      <c r="FV300" s="188"/>
      <c r="FW300" s="188"/>
      <c r="FX300" s="188"/>
      <c r="FY300" s="188"/>
      <c r="FZ300" s="188"/>
      <c r="GA300" s="188"/>
      <c r="GB300" s="188"/>
      <c r="GC300" s="188"/>
      <c r="GD300" s="188"/>
      <c r="GE300" s="188"/>
      <c r="GF300" s="188"/>
      <c r="GG300" s="188"/>
      <c r="GH300" s="188"/>
      <c r="GI300" s="188"/>
      <c r="GJ300" s="188"/>
      <c r="GK300" s="188"/>
      <c r="GL300" s="188"/>
      <c r="GM300" s="188"/>
      <c r="GN300" s="188"/>
      <c r="GO300" s="188"/>
      <c r="GP300" s="188"/>
      <c r="GQ300" s="188"/>
      <c r="GR300" s="188"/>
      <c r="GS300" s="188"/>
      <c r="GT300" s="188"/>
      <c r="GU300" s="188"/>
      <c r="GV300" s="188"/>
      <c r="GW300" s="188"/>
      <c r="GX300" s="188"/>
      <c r="GY300" s="188"/>
      <c r="GZ300" s="188"/>
      <c r="HA300" s="188"/>
      <c r="HB300" s="188"/>
      <c r="HC300" s="188"/>
      <c r="HD300" s="188"/>
      <c r="HE300" s="188"/>
      <c r="HF300" s="188"/>
      <c r="HG300" s="188"/>
      <c r="HH300" s="188"/>
      <c r="HI300" s="188"/>
      <c r="HJ300" s="188"/>
      <c r="HK300" s="188"/>
      <c r="HL300" s="188"/>
      <c r="HM300" s="188"/>
      <c r="HN300" s="188"/>
      <c r="HO300" s="188"/>
      <c r="HP300" s="188"/>
      <c r="HQ300" s="188"/>
      <c r="HR300" s="188"/>
      <c r="HS300" s="188"/>
      <c r="HT300" s="188"/>
      <c r="HU300" s="188"/>
      <c r="HV300" s="188"/>
      <c r="HW300" s="188"/>
      <c r="HX300" s="188"/>
      <c r="HY300" s="188"/>
      <c r="HZ300" s="188"/>
      <c r="IA300" s="188"/>
      <c r="IB300" s="188"/>
      <c r="IC300" s="188"/>
      <c r="ID300" s="188"/>
      <c r="IE300" s="188"/>
      <c r="IF300" s="188"/>
      <c r="IG300" s="188"/>
      <c r="IH300" s="188"/>
      <c r="II300" s="188"/>
      <c r="IJ300" s="188"/>
      <c r="IK300" s="188"/>
      <c r="IL300" s="188"/>
      <c r="IM300" s="188"/>
      <c r="IN300" s="188"/>
      <c r="IO300" s="188"/>
      <c r="IP300" s="188"/>
      <c r="IQ300" s="188"/>
      <c r="IR300" s="188"/>
    </row>
    <row r="301" spans="1:252" ht="24">
      <c r="A301" s="202" t="s">
        <v>456</v>
      </c>
      <c r="B301" s="192" t="s">
        <v>8</v>
      </c>
      <c r="C301" s="93">
        <v>95</v>
      </c>
      <c r="D301" s="94">
        <v>100</v>
      </c>
      <c r="E301" s="124">
        <f t="shared" si="9"/>
        <v>105.26315789473684</v>
      </c>
      <c r="F301" s="187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  <c r="AP301" s="188"/>
      <c r="AQ301" s="188"/>
      <c r="AR301" s="188"/>
      <c r="AS301" s="188"/>
      <c r="AT301" s="188"/>
      <c r="AU301" s="188"/>
      <c r="AV301" s="188"/>
      <c r="AW301" s="188"/>
      <c r="AX301" s="188"/>
      <c r="AY301" s="188"/>
      <c r="AZ301" s="188"/>
      <c r="BA301" s="188"/>
      <c r="BB301" s="188"/>
      <c r="BC301" s="188"/>
      <c r="BD301" s="188"/>
      <c r="BE301" s="188"/>
      <c r="BF301" s="188"/>
      <c r="BG301" s="188"/>
      <c r="BH301" s="188"/>
      <c r="BI301" s="188"/>
      <c r="BJ301" s="188"/>
      <c r="BK301" s="188"/>
      <c r="BL301" s="188"/>
      <c r="BM301" s="188"/>
      <c r="BN301" s="188"/>
      <c r="BO301" s="188"/>
      <c r="BP301" s="188"/>
      <c r="BQ301" s="188"/>
      <c r="BR301" s="188"/>
      <c r="BS301" s="188"/>
      <c r="BT301" s="188"/>
      <c r="BU301" s="188"/>
      <c r="BV301" s="188"/>
      <c r="BW301" s="188"/>
      <c r="BX301" s="188"/>
      <c r="BY301" s="188"/>
      <c r="BZ301" s="188"/>
      <c r="CA301" s="188"/>
      <c r="CB301" s="188"/>
      <c r="CC301" s="188"/>
      <c r="CD301" s="188"/>
      <c r="CE301" s="188"/>
      <c r="CF301" s="188"/>
      <c r="CG301" s="188"/>
      <c r="CH301" s="188"/>
      <c r="CI301" s="188"/>
      <c r="CJ301" s="188"/>
      <c r="CK301" s="188"/>
      <c r="CL301" s="188"/>
      <c r="CM301" s="188"/>
      <c r="CN301" s="188"/>
      <c r="CO301" s="188"/>
      <c r="CP301" s="188"/>
      <c r="CQ301" s="188"/>
      <c r="CR301" s="188"/>
      <c r="CS301" s="188"/>
      <c r="CT301" s="188"/>
      <c r="CU301" s="188"/>
      <c r="CV301" s="188"/>
      <c r="CW301" s="188"/>
      <c r="CX301" s="188"/>
      <c r="CY301" s="188"/>
      <c r="CZ301" s="188"/>
      <c r="DA301" s="188"/>
      <c r="DB301" s="188"/>
      <c r="DC301" s="188"/>
      <c r="DD301" s="188"/>
      <c r="DE301" s="188"/>
      <c r="DF301" s="188"/>
      <c r="DG301" s="188"/>
      <c r="DH301" s="188"/>
      <c r="DI301" s="188"/>
      <c r="DJ301" s="188"/>
      <c r="DK301" s="188"/>
      <c r="DL301" s="188"/>
      <c r="DM301" s="188"/>
      <c r="DN301" s="188"/>
      <c r="DO301" s="188"/>
      <c r="DP301" s="188"/>
      <c r="DQ301" s="188"/>
      <c r="DR301" s="188"/>
      <c r="DS301" s="188"/>
      <c r="DT301" s="188"/>
      <c r="DU301" s="188"/>
      <c r="DV301" s="188"/>
      <c r="DW301" s="188"/>
      <c r="DX301" s="188"/>
      <c r="DY301" s="188"/>
      <c r="DZ301" s="188"/>
      <c r="EA301" s="188"/>
      <c r="EB301" s="188"/>
      <c r="EC301" s="188"/>
      <c r="ED301" s="188"/>
      <c r="EE301" s="188"/>
      <c r="EF301" s="188"/>
      <c r="EG301" s="188"/>
      <c r="EH301" s="188"/>
      <c r="EI301" s="188"/>
      <c r="EJ301" s="188"/>
      <c r="EK301" s="188"/>
      <c r="EL301" s="188"/>
      <c r="EM301" s="188"/>
      <c r="EN301" s="188"/>
      <c r="EO301" s="188"/>
      <c r="EP301" s="188"/>
      <c r="EQ301" s="188"/>
      <c r="ER301" s="188"/>
      <c r="ES301" s="188"/>
      <c r="ET301" s="188"/>
      <c r="EU301" s="188"/>
      <c r="EV301" s="188"/>
      <c r="EW301" s="188"/>
      <c r="EX301" s="188"/>
      <c r="EY301" s="188"/>
      <c r="EZ301" s="188"/>
      <c r="FA301" s="188"/>
      <c r="FB301" s="188"/>
      <c r="FC301" s="188"/>
      <c r="FD301" s="188"/>
      <c r="FE301" s="188"/>
      <c r="FF301" s="188"/>
      <c r="FG301" s="188"/>
      <c r="FH301" s="188"/>
      <c r="FI301" s="188"/>
      <c r="FJ301" s="188"/>
      <c r="FK301" s="188"/>
      <c r="FL301" s="188"/>
      <c r="FM301" s="188"/>
      <c r="FN301" s="188"/>
      <c r="FO301" s="188"/>
      <c r="FP301" s="188"/>
      <c r="FQ301" s="188"/>
      <c r="FR301" s="188"/>
      <c r="FS301" s="188"/>
      <c r="FT301" s="188"/>
      <c r="FU301" s="188"/>
      <c r="FV301" s="188"/>
      <c r="FW301" s="188"/>
      <c r="FX301" s="188"/>
      <c r="FY301" s="188"/>
      <c r="FZ301" s="188"/>
      <c r="GA301" s="188"/>
      <c r="GB301" s="188"/>
      <c r="GC301" s="188"/>
      <c r="GD301" s="188"/>
      <c r="GE301" s="188"/>
      <c r="GF301" s="188"/>
      <c r="GG301" s="188"/>
      <c r="GH301" s="188"/>
      <c r="GI301" s="188"/>
      <c r="GJ301" s="188"/>
      <c r="GK301" s="188"/>
      <c r="GL301" s="188"/>
      <c r="GM301" s="188"/>
      <c r="GN301" s="188"/>
      <c r="GO301" s="188"/>
      <c r="GP301" s="188"/>
      <c r="GQ301" s="188"/>
      <c r="GR301" s="188"/>
      <c r="GS301" s="188"/>
      <c r="GT301" s="188"/>
      <c r="GU301" s="188"/>
      <c r="GV301" s="188"/>
      <c r="GW301" s="188"/>
      <c r="GX301" s="188"/>
      <c r="GY301" s="188"/>
      <c r="GZ301" s="188"/>
      <c r="HA301" s="188"/>
      <c r="HB301" s="188"/>
      <c r="HC301" s="188"/>
      <c r="HD301" s="188"/>
      <c r="HE301" s="188"/>
      <c r="HF301" s="188"/>
      <c r="HG301" s="188"/>
      <c r="HH301" s="188"/>
      <c r="HI301" s="188"/>
      <c r="HJ301" s="188"/>
      <c r="HK301" s="188"/>
      <c r="HL301" s="188"/>
      <c r="HM301" s="188"/>
      <c r="HN301" s="188"/>
      <c r="HO301" s="188"/>
      <c r="HP301" s="188"/>
      <c r="HQ301" s="188"/>
      <c r="HR301" s="188"/>
      <c r="HS301" s="188"/>
      <c r="HT301" s="188"/>
      <c r="HU301" s="188"/>
      <c r="HV301" s="188"/>
      <c r="HW301" s="188"/>
      <c r="HX301" s="188"/>
      <c r="HY301" s="188"/>
      <c r="HZ301" s="188"/>
      <c r="IA301" s="188"/>
      <c r="IB301" s="188"/>
      <c r="IC301" s="188"/>
      <c r="ID301" s="188"/>
      <c r="IE301" s="188"/>
      <c r="IF301" s="188"/>
      <c r="IG301" s="188"/>
      <c r="IH301" s="188"/>
      <c r="II301" s="188"/>
      <c r="IJ301" s="188"/>
      <c r="IK301" s="188"/>
      <c r="IL301" s="188"/>
      <c r="IM301" s="188"/>
      <c r="IN301" s="188"/>
      <c r="IO301" s="188"/>
      <c r="IP301" s="188"/>
      <c r="IQ301" s="188"/>
      <c r="IR301" s="188"/>
    </row>
    <row r="302" spans="1:252" ht="36">
      <c r="A302" s="108" t="s">
        <v>457</v>
      </c>
      <c r="B302" s="192" t="s">
        <v>8</v>
      </c>
      <c r="C302" s="93">
        <v>10</v>
      </c>
      <c r="D302" s="94">
        <v>10</v>
      </c>
      <c r="E302" s="124">
        <f t="shared" si="9"/>
        <v>100</v>
      </c>
      <c r="F302" s="187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  <c r="AP302" s="188"/>
      <c r="AQ302" s="188"/>
      <c r="AR302" s="188"/>
      <c r="AS302" s="188"/>
      <c r="AT302" s="188"/>
      <c r="AU302" s="188"/>
      <c r="AV302" s="188"/>
      <c r="AW302" s="188"/>
      <c r="AX302" s="188"/>
      <c r="AY302" s="188"/>
      <c r="AZ302" s="188"/>
      <c r="BA302" s="188"/>
      <c r="BB302" s="188"/>
      <c r="BC302" s="188"/>
      <c r="BD302" s="188"/>
      <c r="BE302" s="188"/>
      <c r="BF302" s="188"/>
      <c r="BG302" s="188"/>
      <c r="BH302" s="188"/>
      <c r="BI302" s="188"/>
      <c r="BJ302" s="188"/>
      <c r="BK302" s="188"/>
      <c r="BL302" s="188"/>
      <c r="BM302" s="188"/>
      <c r="BN302" s="188"/>
      <c r="BO302" s="188"/>
      <c r="BP302" s="188"/>
      <c r="BQ302" s="188"/>
      <c r="BR302" s="188"/>
      <c r="BS302" s="188"/>
      <c r="BT302" s="188"/>
      <c r="BU302" s="188"/>
      <c r="BV302" s="188"/>
      <c r="BW302" s="188"/>
      <c r="BX302" s="188"/>
      <c r="BY302" s="188"/>
      <c r="BZ302" s="188"/>
      <c r="CA302" s="188"/>
      <c r="CB302" s="188"/>
      <c r="CC302" s="188"/>
      <c r="CD302" s="188"/>
      <c r="CE302" s="188"/>
      <c r="CF302" s="188"/>
      <c r="CG302" s="188"/>
      <c r="CH302" s="188"/>
      <c r="CI302" s="188"/>
      <c r="CJ302" s="188"/>
      <c r="CK302" s="188"/>
      <c r="CL302" s="188"/>
      <c r="CM302" s="188"/>
      <c r="CN302" s="188"/>
      <c r="CO302" s="188"/>
      <c r="CP302" s="188"/>
      <c r="CQ302" s="188"/>
      <c r="CR302" s="188"/>
      <c r="CS302" s="188"/>
      <c r="CT302" s="188"/>
      <c r="CU302" s="188"/>
      <c r="CV302" s="188"/>
      <c r="CW302" s="188"/>
      <c r="CX302" s="188"/>
      <c r="CY302" s="188"/>
      <c r="CZ302" s="188"/>
      <c r="DA302" s="188"/>
      <c r="DB302" s="188"/>
      <c r="DC302" s="188"/>
      <c r="DD302" s="188"/>
      <c r="DE302" s="188"/>
      <c r="DF302" s="188"/>
      <c r="DG302" s="188"/>
      <c r="DH302" s="188"/>
      <c r="DI302" s="188"/>
      <c r="DJ302" s="188"/>
      <c r="DK302" s="188"/>
      <c r="DL302" s="188"/>
      <c r="DM302" s="188"/>
      <c r="DN302" s="188"/>
      <c r="DO302" s="188"/>
      <c r="DP302" s="188"/>
      <c r="DQ302" s="188"/>
      <c r="DR302" s="188"/>
      <c r="DS302" s="188"/>
      <c r="DT302" s="188"/>
      <c r="DU302" s="188"/>
      <c r="DV302" s="188"/>
      <c r="DW302" s="188"/>
      <c r="DX302" s="188"/>
      <c r="DY302" s="188"/>
      <c r="DZ302" s="188"/>
      <c r="EA302" s="188"/>
      <c r="EB302" s="188"/>
      <c r="EC302" s="188"/>
      <c r="ED302" s="188"/>
      <c r="EE302" s="188"/>
      <c r="EF302" s="188"/>
      <c r="EG302" s="188"/>
      <c r="EH302" s="188"/>
      <c r="EI302" s="188"/>
      <c r="EJ302" s="188"/>
      <c r="EK302" s="188"/>
      <c r="EL302" s="188"/>
      <c r="EM302" s="188"/>
      <c r="EN302" s="188"/>
      <c r="EO302" s="188"/>
      <c r="EP302" s="188"/>
      <c r="EQ302" s="188"/>
      <c r="ER302" s="188"/>
      <c r="ES302" s="188"/>
      <c r="ET302" s="188"/>
      <c r="EU302" s="188"/>
      <c r="EV302" s="188"/>
      <c r="EW302" s="188"/>
      <c r="EX302" s="188"/>
      <c r="EY302" s="188"/>
      <c r="EZ302" s="188"/>
      <c r="FA302" s="188"/>
      <c r="FB302" s="188"/>
      <c r="FC302" s="188"/>
      <c r="FD302" s="188"/>
      <c r="FE302" s="188"/>
      <c r="FF302" s="188"/>
      <c r="FG302" s="188"/>
      <c r="FH302" s="188"/>
      <c r="FI302" s="188"/>
      <c r="FJ302" s="188"/>
      <c r="FK302" s="188"/>
      <c r="FL302" s="188"/>
      <c r="FM302" s="188"/>
      <c r="FN302" s="188"/>
      <c r="FO302" s="188"/>
      <c r="FP302" s="188"/>
      <c r="FQ302" s="188"/>
      <c r="FR302" s="188"/>
      <c r="FS302" s="188"/>
      <c r="FT302" s="188"/>
      <c r="FU302" s="188"/>
      <c r="FV302" s="188"/>
      <c r="FW302" s="188"/>
      <c r="FX302" s="188"/>
      <c r="FY302" s="188"/>
      <c r="FZ302" s="188"/>
      <c r="GA302" s="188"/>
      <c r="GB302" s="188"/>
      <c r="GC302" s="188"/>
      <c r="GD302" s="188"/>
      <c r="GE302" s="188"/>
      <c r="GF302" s="188"/>
      <c r="GG302" s="188"/>
      <c r="GH302" s="188"/>
      <c r="GI302" s="188"/>
      <c r="GJ302" s="188"/>
      <c r="GK302" s="188"/>
      <c r="GL302" s="188"/>
      <c r="GM302" s="188"/>
      <c r="GN302" s="188"/>
      <c r="GO302" s="188"/>
      <c r="GP302" s="188"/>
      <c r="GQ302" s="188"/>
      <c r="GR302" s="188"/>
      <c r="GS302" s="188"/>
      <c r="GT302" s="188"/>
      <c r="GU302" s="188"/>
      <c r="GV302" s="188"/>
      <c r="GW302" s="188"/>
      <c r="GX302" s="188"/>
      <c r="GY302" s="188"/>
      <c r="GZ302" s="188"/>
      <c r="HA302" s="188"/>
      <c r="HB302" s="188"/>
      <c r="HC302" s="188"/>
      <c r="HD302" s="188"/>
      <c r="HE302" s="188"/>
      <c r="HF302" s="188"/>
      <c r="HG302" s="188"/>
      <c r="HH302" s="188"/>
      <c r="HI302" s="188"/>
      <c r="HJ302" s="188"/>
      <c r="HK302" s="188"/>
      <c r="HL302" s="188"/>
      <c r="HM302" s="188"/>
      <c r="HN302" s="188"/>
      <c r="HO302" s="188"/>
      <c r="HP302" s="188"/>
      <c r="HQ302" s="188"/>
      <c r="HR302" s="188"/>
      <c r="HS302" s="188"/>
      <c r="HT302" s="188"/>
      <c r="HU302" s="188"/>
      <c r="HV302" s="188"/>
      <c r="HW302" s="188"/>
      <c r="HX302" s="188"/>
      <c r="HY302" s="188"/>
      <c r="HZ302" s="188"/>
      <c r="IA302" s="188"/>
      <c r="IB302" s="188"/>
      <c r="IC302" s="188"/>
      <c r="ID302" s="188"/>
      <c r="IE302" s="188"/>
      <c r="IF302" s="188"/>
      <c r="IG302" s="188"/>
      <c r="IH302" s="188"/>
      <c r="II302" s="188"/>
      <c r="IJ302" s="188"/>
      <c r="IK302" s="188"/>
      <c r="IL302" s="188"/>
      <c r="IM302" s="188"/>
      <c r="IN302" s="188"/>
      <c r="IO302" s="188"/>
      <c r="IP302" s="188"/>
      <c r="IQ302" s="188"/>
      <c r="IR302" s="188"/>
    </row>
    <row r="303" spans="1:252">
      <c r="A303" s="687" t="s">
        <v>458</v>
      </c>
      <c r="B303" s="688"/>
      <c r="C303" s="688"/>
      <c r="D303" s="688"/>
      <c r="E303" s="716"/>
      <c r="F303" s="187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  <c r="AP303" s="188"/>
      <c r="AQ303" s="188"/>
      <c r="AR303" s="188"/>
      <c r="AS303" s="188"/>
      <c r="AT303" s="188"/>
      <c r="AU303" s="188"/>
      <c r="AV303" s="188"/>
      <c r="AW303" s="188"/>
      <c r="AX303" s="188"/>
      <c r="AY303" s="188"/>
      <c r="AZ303" s="188"/>
      <c r="BA303" s="188"/>
      <c r="BB303" s="188"/>
      <c r="BC303" s="188"/>
      <c r="BD303" s="188"/>
      <c r="BE303" s="188"/>
      <c r="BF303" s="188"/>
      <c r="BG303" s="188"/>
      <c r="BH303" s="188"/>
      <c r="BI303" s="188"/>
      <c r="BJ303" s="188"/>
      <c r="BK303" s="188"/>
      <c r="BL303" s="188"/>
      <c r="BM303" s="188"/>
      <c r="BN303" s="188"/>
      <c r="BO303" s="188"/>
      <c r="BP303" s="188"/>
      <c r="BQ303" s="188"/>
      <c r="BR303" s="188"/>
      <c r="BS303" s="188"/>
      <c r="BT303" s="188"/>
      <c r="BU303" s="188"/>
      <c r="BV303" s="188"/>
      <c r="BW303" s="188"/>
      <c r="BX303" s="188"/>
      <c r="BY303" s="188"/>
      <c r="BZ303" s="188"/>
      <c r="CA303" s="188"/>
      <c r="CB303" s="188"/>
      <c r="CC303" s="188"/>
      <c r="CD303" s="188"/>
      <c r="CE303" s="188"/>
      <c r="CF303" s="188"/>
      <c r="CG303" s="188"/>
      <c r="CH303" s="188"/>
      <c r="CI303" s="188"/>
      <c r="CJ303" s="188"/>
      <c r="CK303" s="188"/>
      <c r="CL303" s="188"/>
      <c r="CM303" s="188"/>
      <c r="CN303" s="188"/>
      <c r="CO303" s="188"/>
      <c r="CP303" s="188"/>
      <c r="CQ303" s="188"/>
      <c r="CR303" s="188"/>
      <c r="CS303" s="188"/>
      <c r="CT303" s="188"/>
      <c r="CU303" s="188"/>
      <c r="CV303" s="188"/>
      <c r="CW303" s="188"/>
      <c r="CX303" s="188"/>
      <c r="CY303" s="188"/>
      <c r="CZ303" s="188"/>
      <c r="DA303" s="188"/>
      <c r="DB303" s="188"/>
      <c r="DC303" s="188"/>
      <c r="DD303" s="188"/>
      <c r="DE303" s="188"/>
      <c r="DF303" s="188"/>
      <c r="DG303" s="188"/>
      <c r="DH303" s="188"/>
      <c r="DI303" s="188"/>
      <c r="DJ303" s="188"/>
      <c r="DK303" s="188"/>
      <c r="DL303" s="188"/>
      <c r="DM303" s="188"/>
      <c r="DN303" s="188"/>
      <c r="DO303" s="188"/>
      <c r="DP303" s="188"/>
      <c r="DQ303" s="188"/>
      <c r="DR303" s="188"/>
      <c r="DS303" s="188"/>
      <c r="DT303" s="188"/>
      <c r="DU303" s="188"/>
      <c r="DV303" s="188"/>
      <c r="DW303" s="188"/>
      <c r="DX303" s="188"/>
      <c r="DY303" s="188"/>
      <c r="DZ303" s="188"/>
      <c r="EA303" s="188"/>
      <c r="EB303" s="188"/>
      <c r="EC303" s="188"/>
      <c r="ED303" s="188"/>
      <c r="EE303" s="188"/>
      <c r="EF303" s="188"/>
      <c r="EG303" s="188"/>
      <c r="EH303" s="188"/>
      <c r="EI303" s="188"/>
      <c r="EJ303" s="188"/>
      <c r="EK303" s="188"/>
      <c r="EL303" s="188"/>
      <c r="EM303" s="188"/>
      <c r="EN303" s="188"/>
      <c r="EO303" s="188"/>
      <c r="EP303" s="188"/>
      <c r="EQ303" s="188"/>
      <c r="ER303" s="188"/>
      <c r="ES303" s="188"/>
      <c r="ET303" s="188"/>
      <c r="EU303" s="188"/>
      <c r="EV303" s="188"/>
      <c r="EW303" s="188"/>
      <c r="EX303" s="188"/>
      <c r="EY303" s="188"/>
      <c r="EZ303" s="188"/>
      <c r="FA303" s="188"/>
      <c r="FB303" s="188"/>
      <c r="FC303" s="188"/>
      <c r="FD303" s="188"/>
      <c r="FE303" s="188"/>
      <c r="FF303" s="188"/>
      <c r="FG303" s="188"/>
      <c r="FH303" s="188"/>
      <c r="FI303" s="188"/>
      <c r="FJ303" s="188"/>
      <c r="FK303" s="188"/>
      <c r="FL303" s="188"/>
      <c r="FM303" s="188"/>
      <c r="FN303" s="188"/>
      <c r="FO303" s="188"/>
      <c r="FP303" s="188"/>
      <c r="FQ303" s="188"/>
      <c r="FR303" s="188"/>
      <c r="FS303" s="188"/>
      <c r="FT303" s="188"/>
      <c r="FU303" s="188"/>
      <c r="FV303" s="188"/>
      <c r="FW303" s="188"/>
      <c r="FX303" s="188"/>
      <c r="FY303" s="188"/>
      <c r="FZ303" s="188"/>
      <c r="GA303" s="188"/>
      <c r="GB303" s="188"/>
      <c r="GC303" s="188"/>
      <c r="GD303" s="188"/>
      <c r="GE303" s="188"/>
      <c r="GF303" s="188"/>
      <c r="GG303" s="188"/>
      <c r="GH303" s="188"/>
      <c r="GI303" s="188"/>
      <c r="GJ303" s="188"/>
      <c r="GK303" s="188"/>
      <c r="GL303" s="188"/>
      <c r="GM303" s="188"/>
      <c r="GN303" s="188"/>
      <c r="GO303" s="188"/>
      <c r="GP303" s="188"/>
      <c r="GQ303" s="188"/>
      <c r="GR303" s="188"/>
      <c r="GS303" s="188"/>
      <c r="GT303" s="188"/>
      <c r="GU303" s="188"/>
      <c r="GV303" s="188"/>
      <c r="GW303" s="188"/>
      <c r="GX303" s="188"/>
      <c r="GY303" s="188"/>
      <c r="GZ303" s="188"/>
      <c r="HA303" s="188"/>
      <c r="HB303" s="188"/>
      <c r="HC303" s="188"/>
      <c r="HD303" s="188"/>
      <c r="HE303" s="188"/>
      <c r="HF303" s="188"/>
      <c r="HG303" s="188"/>
      <c r="HH303" s="188"/>
      <c r="HI303" s="188"/>
      <c r="HJ303" s="188"/>
      <c r="HK303" s="188"/>
      <c r="HL303" s="188"/>
      <c r="HM303" s="188"/>
      <c r="HN303" s="188"/>
      <c r="HO303" s="188"/>
      <c r="HP303" s="188"/>
      <c r="HQ303" s="188"/>
      <c r="HR303" s="188"/>
      <c r="HS303" s="188"/>
      <c r="HT303" s="188"/>
      <c r="HU303" s="188"/>
      <c r="HV303" s="188"/>
      <c r="HW303" s="188"/>
      <c r="HX303" s="188"/>
      <c r="HY303" s="188"/>
      <c r="HZ303" s="188"/>
      <c r="IA303" s="188"/>
      <c r="IB303" s="188"/>
      <c r="IC303" s="188"/>
      <c r="ID303" s="188"/>
      <c r="IE303" s="188"/>
      <c r="IF303" s="188"/>
      <c r="IG303" s="188"/>
      <c r="IH303" s="188"/>
      <c r="II303" s="188"/>
      <c r="IJ303" s="188"/>
      <c r="IK303" s="188"/>
      <c r="IL303" s="188"/>
      <c r="IM303" s="188"/>
      <c r="IN303" s="188"/>
      <c r="IO303" s="188"/>
      <c r="IP303" s="188"/>
      <c r="IQ303" s="188"/>
      <c r="IR303" s="188"/>
    </row>
    <row r="304" spans="1:252" ht="36">
      <c r="A304" s="175" t="s">
        <v>459</v>
      </c>
      <c r="B304" s="177" t="s">
        <v>8</v>
      </c>
      <c r="C304" s="89">
        <v>82</v>
      </c>
      <c r="D304" s="90">
        <v>80</v>
      </c>
      <c r="E304" s="124">
        <f t="shared" si="9"/>
        <v>97.560975609756099</v>
      </c>
      <c r="F304" s="187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  <c r="AP304" s="188"/>
      <c r="AQ304" s="188"/>
      <c r="AR304" s="188"/>
      <c r="AS304" s="188"/>
      <c r="AT304" s="188"/>
      <c r="AU304" s="188"/>
      <c r="AV304" s="188"/>
      <c r="AW304" s="188"/>
      <c r="AX304" s="188"/>
      <c r="AY304" s="188"/>
      <c r="AZ304" s="188"/>
      <c r="BA304" s="188"/>
      <c r="BB304" s="188"/>
      <c r="BC304" s="188"/>
      <c r="BD304" s="188"/>
      <c r="BE304" s="188"/>
      <c r="BF304" s="188"/>
      <c r="BG304" s="188"/>
      <c r="BH304" s="188"/>
      <c r="BI304" s="188"/>
      <c r="BJ304" s="188"/>
      <c r="BK304" s="188"/>
      <c r="BL304" s="188"/>
      <c r="BM304" s="188"/>
      <c r="BN304" s="188"/>
      <c r="BO304" s="188"/>
      <c r="BP304" s="188"/>
      <c r="BQ304" s="188"/>
      <c r="BR304" s="188"/>
      <c r="BS304" s="188"/>
      <c r="BT304" s="188"/>
      <c r="BU304" s="188"/>
      <c r="BV304" s="188"/>
      <c r="BW304" s="188"/>
      <c r="BX304" s="188"/>
      <c r="BY304" s="188"/>
      <c r="BZ304" s="188"/>
      <c r="CA304" s="188"/>
      <c r="CB304" s="188"/>
      <c r="CC304" s="188"/>
      <c r="CD304" s="188"/>
      <c r="CE304" s="188"/>
      <c r="CF304" s="188"/>
      <c r="CG304" s="188"/>
      <c r="CH304" s="188"/>
      <c r="CI304" s="188"/>
      <c r="CJ304" s="188"/>
      <c r="CK304" s="188"/>
      <c r="CL304" s="188"/>
      <c r="CM304" s="188"/>
      <c r="CN304" s="188"/>
      <c r="CO304" s="188"/>
      <c r="CP304" s="188"/>
      <c r="CQ304" s="188"/>
      <c r="CR304" s="188"/>
      <c r="CS304" s="188"/>
      <c r="CT304" s="188"/>
      <c r="CU304" s="188"/>
      <c r="CV304" s="188"/>
      <c r="CW304" s="188"/>
      <c r="CX304" s="188"/>
      <c r="CY304" s="188"/>
      <c r="CZ304" s="188"/>
      <c r="DA304" s="188"/>
      <c r="DB304" s="188"/>
      <c r="DC304" s="188"/>
      <c r="DD304" s="188"/>
      <c r="DE304" s="188"/>
      <c r="DF304" s="188"/>
      <c r="DG304" s="188"/>
      <c r="DH304" s="188"/>
      <c r="DI304" s="188"/>
      <c r="DJ304" s="188"/>
      <c r="DK304" s="188"/>
      <c r="DL304" s="188"/>
      <c r="DM304" s="188"/>
      <c r="DN304" s="188"/>
      <c r="DO304" s="188"/>
      <c r="DP304" s="188"/>
      <c r="DQ304" s="188"/>
      <c r="DR304" s="188"/>
      <c r="DS304" s="188"/>
      <c r="DT304" s="188"/>
      <c r="DU304" s="188"/>
      <c r="DV304" s="188"/>
      <c r="DW304" s="188"/>
      <c r="DX304" s="188"/>
      <c r="DY304" s="188"/>
      <c r="DZ304" s="188"/>
      <c r="EA304" s="188"/>
      <c r="EB304" s="188"/>
      <c r="EC304" s="188"/>
      <c r="ED304" s="188"/>
      <c r="EE304" s="188"/>
      <c r="EF304" s="188"/>
      <c r="EG304" s="188"/>
      <c r="EH304" s="188"/>
      <c r="EI304" s="188"/>
      <c r="EJ304" s="188"/>
      <c r="EK304" s="188"/>
      <c r="EL304" s="188"/>
      <c r="EM304" s="188"/>
      <c r="EN304" s="188"/>
      <c r="EO304" s="188"/>
      <c r="EP304" s="188"/>
      <c r="EQ304" s="188"/>
      <c r="ER304" s="188"/>
      <c r="ES304" s="188"/>
      <c r="ET304" s="188"/>
      <c r="EU304" s="188"/>
      <c r="EV304" s="188"/>
      <c r="EW304" s="188"/>
      <c r="EX304" s="188"/>
      <c r="EY304" s="188"/>
      <c r="EZ304" s="188"/>
      <c r="FA304" s="188"/>
      <c r="FB304" s="188"/>
      <c r="FC304" s="188"/>
      <c r="FD304" s="188"/>
      <c r="FE304" s="188"/>
      <c r="FF304" s="188"/>
      <c r="FG304" s="188"/>
      <c r="FH304" s="188"/>
      <c r="FI304" s="188"/>
      <c r="FJ304" s="188"/>
      <c r="FK304" s="188"/>
      <c r="FL304" s="188"/>
      <c r="FM304" s="188"/>
      <c r="FN304" s="188"/>
      <c r="FO304" s="188"/>
      <c r="FP304" s="188"/>
      <c r="FQ304" s="188"/>
      <c r="FR304" s="188"/>
      <c r="FS304" s="188"/>
      <c r="FT304" s="188"/>
      <c r="FU304" s="188"/>
      <c r="FV304" s="188"/>
      <c r="FW304" s="188"/>
      <c r="FX304" s="188"/>
      <c r="FY304" s="188"/>
      <c r="FZ304" s="188"/>
      <c r="GA304" s="188"/>
      <c r="GB304" s="188"/>
      <c r="GC304" s="188"/>
      <c r="GD304" s="188"/>
      <c r="GE304" s="188"/>
      <c r="GF304" s="188"/>
      <c r="GG304" s="188"/>
      <c r="GH304" s="188"/>
      <c r="GI304" s="188"/>
      <c r="GJ304" s="188"/>
      <c r="GK304" s="188"/>
      <c r="GL304" s="188"/>
      <c r="GM304" s="188"/>
      <c r="GN304" s="188"/>
      <c r="GO304" s="188"/>
      <c r="GP304" s="188"/>
      <c r="GQ304" s="188"/>
      <c r="GR304" s="188"/>
      <c r="GS304" s="188"/>
      <c r="GT304" s="188"/>
      <c r="GU304" s="188"/>
      <c r="GV304" s="188"/>
      <c r="GW304" s="188"/>
      <c r="GX304" s="188"/>
      <c r="GY304" s="188"/>
      <c r="GZ304" s="188"/>
      <c r="HA304" s="188"/>
      <c r="HB304" s="188"/>
      <c r="HC304" s="188"/>
      <c r="HD304" s="188"/>
      <c r="HE304" s="188"/>
      <c r="HF304" s="188"/>
      <c r="HG304" s="188"/>
      <c r="HH304" s="188"/>
      <c r="HI304" s="188"/>
      <c r="HJ304" s="188"/>
      <c r="HK304" s="188"/>
      <c r="HL304" s="188"/>
      <c r="HM304" s="188"/>
      <c r="HN304" s="188"/>
      <c r="HO304" s="188"/>
      <c r="HP304" s="188"/>
      <c r="HQ304" s="188"/>
      <c r="HR304" s="188"/>
      <c r="HS304" s="188"/>
      <c r="HT304" s="188"/>
      <c r="HU304" s="188"/>
      <c r="HV304" s="188"/>
      <c r="HW304" s="188"/>
      <c r="HX304" s="188"/>
      <c r="HY304" s="188"/>
      <c r="HZ304" s="188"/>
      <c r="IA304" s="188"/>
      <c r="IB304" s="188"/>
      <c r="IC304" s="188"/>
      <c r="ID304" s="188"/>
      <c r="IE304" s="188"/>
      <c r="IF304" s="188"/>
      <c r="IG304" s="188"/>
      <c r="IH304" s="188"/>
      <c r="II304" s="188"/>
      <c r="IJ304" s="188"/>
      <c r="IK304" s="188"/>
      <c r="IL304" s="188"/>
      <c r="IM304" s="188"/>
      <c r="IN304" s="188"/>
      <c r="IO304" s="188"/>
      <c r="IP304" s="188"/>
      <c r="IQ304" s="188"/>
      <c r="IR304" s="188"/>
    </row>
    <row r="305" spans="1:252" ht="24">
      <c r="A305" s="175" t="s">
        <v>460</v>
      </c>
      <c r="B305" s="177" t="s">
        <v>8</v>
      </c>
      <c r="C305" s="89">
        <v>95</v>
      </c>
      <c r="D305" s="90">
        <v>100</v>
      </c>
      <c r="E305" s="124">
        <f t="shared" si="9"/>
        <v>105.26315789473684</v>
      </c>
      <c r="F305" s="187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  <c r="AP305" s="188"/>
      <c r="AQ305" s="188"/>
      <c r="AR305" s="188"/>
      <c r="AS305" s="188"/>
      <c r="AT305" s="188"/>
      <c r="AU305" s="188"/>
      <c r="AV305" s="188"/>
      <c r="AW305" s="188"/>
      <c r="AX305" s="188"/>
      <c r="AY305" s="188"/>
      <c r="AZ305" s="188"/>
      <c r="BA305" s="188"/>
      <c r="BB305" s="188"/>
      <c r="BC305" s="188"/>
      <c r="BD305" s="188"/>
      <c r="BE305" s="188"/>
      <c r="BF305" s="188"/>
      <c r="BG305" s="188"/>
      <c r="BH305" s="188"/>
      <c r="BI305" s="188"/>
      <c r="BJ305" s="188"/>
      <c r="BK305" s="188"/>
      <c r="BL305" s="188"/>
      <c r="BM305" s="188"/>
      <c r="BN305" s="188"/>
      <c r="BO305" s="188"/>
      <c r="BP305" s="188"/>
      <c r="BQ305" s="188"/>
      <c r="BR305" s="188"/>
      <c r="BS305" s="188"/>
      <c r="BT305" s="188"/>
      <c r="BU305" s="188"/>
      <c r="BV305" s="188"/>
      <c r="BW305" s="188"/>
      <c r="BX305" s="188"/>
      <c r="BY305" s="188"/>
      <c r="BZ305" s="188"/>
      <c r="CA305" s="188"/>
      <c r="CB305" s="188"/>
      <c r="CC305" s="188"/>
      <c r="CD305" s="188"/>
      <c r="CE305" s="188"/>
      <c r="CF305" s="188"/>
      <c r="CG305" s="188"/>
      <c r="CH305" s="188"/>
      <c r="CI305" s="188"/>
      <c r="CJ305" s="188"/>
      <c r="CK305" s="188"/>
      <c r="CL305" s="188"/>
      <c r="CM305" s="188"/>
      <c r="CN305" s="188"/>
      <c r="CO305" s="188"/>
      <c r="CP305" s="188"/>
      <c r="CQ305" s="188"/>
      <c r="CR305" s="188"/>
      <c r="CS305" s="188"/>
      <c r="CT305" s="188"/>
      <c r="CU305" s="188"/>
      <c r="CV305" s="188"/>
      <c r="CW305" s="188"/>
      <c r="CX305" s="188"/>
      <c r="CY305" s="188"/>
      <c r="CZ305" s="188"/>
      <c r="DA305" s="188"/>
      <c r="DB305" s="188"/>
      <c r="DC305" s="188"/>
      <c r="DD305" s="188"/>
      <c r="DE305" s="188"/>
      <c r="DF305" s="188"/>
      <c r="DG305" s="188"/>
      <c r="DH305" s="188"/>
      <c r="DI305" s="188"/>
      <c r="DJ305" s="188"/>
      <c r="DK305" s="188"/>
      <c r="DL305" s="188"/>
      <c r="DM305" s="188"/>
      <c r="DN305" s="188"/>
      <c r="DO305" s="188"/>
      <c r="DP305" s="188"/>
      <c r="DQ305" s="188"/>
      <c r="DR305" s="188"/>
      <c r="DS305" s="188"/>
      <c r="DT305" s="188"/>
      <c r="DU305" s="188"/>
      <c r="DV305" s="188"/>
      <c r="DW305" s="188"/>
      <c r="DX305" s="188"/>
      <c r="DY305" s="188"/>
      <c r="DZ305" s="188"/>
      <c r="EA305" s="188"/>
      <c r="EB305" s="188"/>
      <c r="EC305" s="188"/>
      <c r="ED305" s="188"/>
      <c r="EE305" s="188"/>
      <c r="EF305" s="188"/>
      <c r="EG305" s="188"/>
      <c r="EH305" s="188"/>
      <c r="EI305" s="188"/>
      <c r="EJ305" s="188"/>
      <c r="EK305" s="188"/>
      <c r="EL305" s="188"/>
      <c r="EM305" s="188"/>
      <c r="EN305" s="188"/>
      <c r="EO305" s="188"/>
      <c r="EP305" s="188"/>
      <c r="EQ305" s="188"/>
      <c r="ER305" s="188"/>
      <c r="ES305" s="188"/>
      <c r="ET305" s="188"/>
      <c r="EU305" s="188"/>
      <c r="EV305" s="188"/>
      <c r="EW305" s="188"/>
      <c r="EX305" s="188"/>
      <c r="EY305" s="188"/>
      <c r="EZ305" s="188"/>
      <c r="FA305" s="188"/>
      <c r="FB305" s="188"/>
      <c r="FC305" s="188"/>
      <c r="FD305" s="188"/>
      <c r="FE305" s="188"/>
      <c r="FF305" s="188"/>
      <c r="FG305" s="188"/>
      <c r="FH305" s="188"/>
      <c r="FI305" s="188"/>
      <c r="FJ305" s="188"/>
      <c r="FK305" s="188"/>
      <c r="FL305" s="188"/>
      <c r="FM305" s="188"/>
      <c r="FN305" s="188"/>
      <c r="FO305" s="188"/>
      <c r="FP305" s="188"/>
      <c r="FQ305" s="188"/>
      <c r="FR305" s="188"/>
      <c r="FS305" s="188"/>
      <c r="FT305" s="188"/>
      <c r="FU305" s="188"/>
      <c r="FV305" s="188"/>
      <c r="FW305" s="188"/>
      <c r="FX305" s="188"/>
      <c r="FY305" s="188"/>
      <c r="FZ305" s="188"/>
      <c r="GA305" s="188"/>
      <c r="GB305" s="188"/>
      <c r="GC305" s="188"/>
      <c r="GD305" s="188"/>
      <c r="GE305" s="188"/>
      <c r="GF305" s="188"/>
      <c r="GG305" s="188"/>
      <c r="GH305" s="188"/>
      <c r="GI305" s="188"/>
      <c r="GJ305" s="188"/>
      <c r="GK305" s="188"/>
      <c r="GL305" s="188"/>
      <c r="GM305" s="188"/>
      <c r="GN305" s="188"/>
      <c r="GO305" s="188"/>
      <c r="GP305" s="188"/>
      <c r="GQ305" s="188"/>
      <c r="GR305" s="188"/>
      <c r="GS305" s="188"/>
      <c r="GT305" s="188"/>
      <c r="GU305" s="188"/>
      <c r="GV305" s="188"/>
      <c r="GW305" s="188"/>
      <c r="GX305" s="188"/>
      <c r="GY305" s="188"/>
      <c r="GZ305" s="188"/>
      <c r="HA305" s="188"/>
      <c r="HB305" s="188"/>
      <c r="HC305" s="188"/>
      <c r="HD305" s="188"/>
      <c r="HE305" s="188"/>
      <c r="HF305" s="188"/>
      <c r="HG305" s="188"/>
      <c r="HH305" s="188"/>
      <c r="HI305" s="188"/>
      <c r="HJ305" s="188"/>
      <c r="HK305" s="188"/>
      <c r="HL305" s="188"/>
      <c r="HM305" s="188"/>
      <c r="HN305" s="188"/>
      <c r="HO305" s="188"/>
      <c r="HP305" s="188"/>
      <c r="HQ305" s="188"/>
      <c r="HR305" s="188"/>
      <c r="HS305" s="188"/>
      <c r="HT305" s="188"/>
      <c r="HU305" s="188"/>
      <c r="HV305" s="188"/>
      <c r="HW305" s="188"/>
      <c r="HX305" s="188"/>
      <c r="HY305" s="188"/>
      <c r="HZ305" s="188"/>
      <c r="IA305" s="188"/>
      <c r="IB305" s="188"/>
      <c r="IC305" s="188"/>
      <c r="ID305" s="188"/>
      <c r="IE305" s="188"/>
      <c r="IF305" s="188"/>
      <c r="IG305" s="188"/>
      <c r="IH305" s="188"/>
      <c r="II305" s="188"/>
      <c r="IJ305" s="188"/>
      <c r="IK305" s="188"/>
      <c r="IL305" s="188"/>
      <c r="IM305" s="188"/>
      <c r="IN305" s="188"/>
      <c r="IO305" s="188"/>
      <c r="IP305" s="188"/>
      <c r="IQ305" s="188"/>
      <c r="IR305" s="188"/>
    </row>
    <row r="306" spans="1:252" ht="24">
      <c r="A306" s="175" t="s">
        <v>461</v>
      </c>
      <c r="B306" s="177" t="s">
        <v>177</v>
      </c>
      <c r="C306" s="109">
        <v>2</v>
      </c>
      <c r="D306" s="90">
        <v>0</v>
      </c>
      <c r="E306" s="124">
        <f t="shared" si="9"/>
        <v>0</v>
      </c>
      <c r="F306" s="187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  <c r="AP306" s="188"/>
      <c r="AQ306" s="188"/>
      <c r="AR306" s="188"/>
      <c r="AS306" s="188"/>
      <c r="AT306" s="188"/>
      <c r="AU306" s="188"/>
      <c r="AV306" s="188"/>
      <c r="AW306" s="188"/>
      <c r="AX306" s="188"/>
      <c r="AY306" s="188"/>
      <c r="AZ306" s="188"/>
      <c r="BA306" s="188"/>
      <c r="BB306" s="188"/>
      <c r="BC306" s="188"/>
      <c r="BD306" s="188"/>
      <c r="BE306" s="188"/>
      <c r="BF306" s="188"/>
      <c r="BG306" s="188"/>
      <c r="BH306" s="188"/>
      <c r="BI306" s="188"/>
      <c r="BJ306" s="188"/>
      <c r="BK306" s="188"/>
      <c r="BL306" s="188"/>
      <c r="BM306" s="188"/>
      <c r="BN306" s="188"/>
      <c r="BO306" s="188"/>
      <c r="BP306" s="188"/>
      <c r="BQ306" s="188"/>
      <c r="BR306" s="188"/>
      <c r="BS306" s="188"/>
      <c r="BT306" s="188"/>
      <c r="BU306" s="188"/>
      <c r="BV306" s="188"/>
      <c r="BW306" s="188"/>
      <c r="BX306" s="188"/>
      <c r="BY306" s="188"/>
      <c r="BZ306" s="188"/>
      <c r="CA306" s="188"/>
      <c r="CB306" s="188"/>
      <c r="CC306" s="188"/>
      <c r="CD306" s="188"/>
      <c r="CE306" s="188"/>
      <c r="CF306" s="188"/>
      <c r="CG306" s="188"/>
      <c r="CH306" s="188"/>
      <c r="CI306" s="188"/>
      <c r="CJ306" s="188"/>
      <c r="CK306" s="188"/>
      <c r="CL306" s="188"/>
      <c r="CM306" s="188"/>
      <c r="CN306" s="188"/>
      <c r="CO306" s="188"/>
      <c r="CP306" s="188"/>
      <c r="CQ306" s="188"/>
      <c r="CR306" s="188"/>
      <c r="CS306" s="188"/>
      <c r="CT306" s="188"/>
      <c r="CU306" s="188"/>
      <c r="CV306" s="188"/>
      <c r="CW306" s="188"/>
      <c r="CX306" s="188"/>
      <c r="CY306" s="188"/>
      <c r="CZ306" s="188"/>
      <c r="DA306" s="188"/>
      <c r="DB306" s="188"/>
      <c r="DC306" s="188"/>
      <c r="DD306" s="188"/>
      <c r="DE306" s="188"/>
      <c r="DF306" s="188"/>
      <c r="DG306" s="188"/>
      <c r="DH306" s="188"/>
      <c r="DI306" s="188"/>
      <c r="DJ306" s="188"/>
      <c r="DK306" s="188"/>
      <c r="DL306" s="188"/>
      <c r="DM306" s="188"/>
      <c r="DN306" s="188"/>
      <c r="DO306" s="188"/>
      <c r="DP306" s="188"/>
      <c r="DQ306" s="188"/>
      <c r="DR306" s="188"/>
      <c r="DS306" s="188"/>
      <c r="DT306" s="188"/>
      <c r="DU306" s="188"/>
      <c r="DV306" s="188"/>
      <c r="DW306" s="188"/>
      <c r="DX306" s="188"/>
      <c r="DY306" s="188"/>
      <c r="DZ306" s="188"/>
      <c r="EA306" s="188"/>
      <c r="EB306" s="188"/>
      <c r="EC306" s="188"/>
      <c r="ED306" s="188"/>
      <c r="EE306" s="188"/>
      <c r="EF306" s="188"/>
      <c r="EG306" s="188"/>
      <c r="EH306" s="188"/>
      <c r="EI306" s="188"/>
      <c r="EJ306" s="188"/>
      <c r="EK306" s="188"/>
      <c r="EL306" s="188"/>
      <c r="EM306" s="188"/>
      <c r="EN306" s="188"/>
      <c r="EO306" s="188"/>
      <c r="EP306" s="188"/>
      <c r="EQ306" s="188"/>
      <c r="ER306" s="188"/>
      <c r="ES306" s="188"/>
      <c r="ET306" s="188"/>
      <c r="EU306" s="188"/>
      <c r="EV306" s="188"/>
      <c r="EW306" s="188"/>
      <c r="EX306" s="188"/>
      <c r="EY306" s="188"/>
      <c r="EZ306" s="188"/>
      <c r="FA306" s="188"/>
      <c r="FB306" s="188"/>
      <c r="FC306" s="188"/>
      <c r="FD306" s="188"/>
      <c r="FE306" s="188"/>
      <c r="FF306" s="188"/>
      <c r="FG306" s="188"/>
      <c r="FH306" s="188"/>
      <c r="FI306" s="188"/>
      <c r="FJ306" s="188"/>
      <c r="FK306" s="188"/>
      <c r="FL306" s="188"/>
      <c r="FM306" s="188"/>
      <c r="FN306" s="188"/>
      <c r="FO306" s="188"/>
      <c r="FP306" s="188"/>
      <c r="FQ306" s="188"/>
      <c r="FR306" s="188"/>
      <c r="FS306" s="188"/>
      <c r="FT306" s="188"/>
      <c r="FU306" s="188"/>
      <c r="FV306" s="188"/>
      <c r="FW306" s="188"/>
      <c r="FX306" s="188"/>
      <c r="FY306" s="188"/>
      <c r="FZ306" s="188"/>
      <c r="GA306" s="188"/>
      <c r="GB306" s="188"/>
      <c r="GC306" s="188"/>
      <c r="GD306" s="188"/>
      <c r="GE306" s="188"/>
      <c r="GF306" s="188"/>
      <c r="GG306" s="188"/>
      <c r="GH306" s="188"/>
      <c r="GI306" s="188"/>
      <c r="GJ306" s="188"/>
      <c r="GK306" s="188"/>
      <c r="GL306" s="188"/>
      <c r="GM306" s="188"/>
      <c r="GN306" s="188"/>
      <c r="GO306" s="188"/>
      <c r="GP306" s="188"/>
      <c r="GQ306" s="188"/>
      <c r="GR306" s="188"/>
      <c r="GS306" s="188"/>
      <c r="GT306" s="188"/>
      <c r="GU306" s="188"/>
      <c r="GV306" s="188"/>
      <c r="GW306" s="188"/>
      <c r="GX306" s="188"/>
      <c r="GY306" s="188"/>
      <c r="GZ306" s="188"/>
      <c r="HA306" s="188"/>
      <c r="HB306" s="188"/>
      <c r="HC306" s="188"/>
      <c r="HD306" s="188"/>
      <c r="HE306" s="188"/>
      <c r="HF306" s="188"/>
      <c r="HG306" s="188"/>
      <c r="HH306" s="188"/>
      <c r="HI306" s="188"/>
      <c r="HJ306" s="188"/>
      <c r="HK306" s="188"/>
      <c r="HL306" s="188"/>
      <c r="HM306" s="188"/>
      <c r="HN306" s="188"/>
      <c r="HO306" s="188"/>
      <c r="HP306" s="188"/>
      <c r="HQ306" s="188"/>
      <c r="HR306" s="188"/>
      <c r="HS306" s="188"/>
      <c r="HT306" s="188"/>
      <c r="HU306" s="188"/>
      <c r="HV306" s="188"/>
      <c r="HW306" s="188"/>
      <c r="HX306" s="188"/>
      <c r="HY306" s="188"/>
      <c r="HZ306" s="188"/>
      <c r="IA306" s="188"/>
      <c r="IB306" s="188"/>
      <c r="IC306" s="188"/>
      <c r="ID306" s="188"/>
      <c r="IE306" s="188"/>
      <c r="IF306" s="188"/>
      <c r="IG306" s="188"/>
      <c r="IH306" s="188"/>
      <c r="II306" s="188"/>
      <c r="IJ306" s="188"/>
      <c r="IK306" s="188"/>
      <c r="IL306" s="188"/>
      <c r="IM306" s="188"/>
      <c r="IN306" s="188"/>
      <c r="IO306" s="188"/>
      <c r="IP306" s="188"/>
      <c r="IQ306" s="188"/>
      <c r="IR306" s="188"/>
    </row>
    <row r="307" spans="1:252" hidden="1">
      <c r="A307" s="715" t="s">
        <v>462</v>
      </c>
      <c r="B307" s="715"/>
      <c r="C307" s="715"/>
      <c r="D307" s="715"/>
      <c r="E307" s="715"/>
      <c r="F307" s="203">
        <f>(E310+E311+E312+E314+E313+E315+E316+E317+E319+E320+E321+E322+E323+E324+E325+E326+E327+E328+E329+E330+E331+E333+E334+E335+E336+E337+E339+E340+E341+E342+E343+E344+E345+E346+E347+E348+E349+E350+E351+E352+E353+E354+E355+E356+E357+E358+E359+E361+E362+E363+E364+E365+E366+E367+E368+E369+E370+E371+E372)/59</f>
        <v>0</v>
      </c>
    </row>
    <row r="308" spans="1:252" hidden="1">
      <c r="A308" s="659" t="s">
        <v>463</v>
      </c>
      <c r="B308" s="660"/>
      <c r="C308" s="660"/>
      <c r="D308" s="660"/>
      <c r="E308" s="661"/>
      <c r="F308" s="187"/>
    </row>
    <row r="309" spans="1:252" hidden="1">
      <c r="A309" s="668" t="s">
        <v>464</v>
      </c>
      <c r="B309" s="669"/>
      <c r="C309" s="669"/>
      <c r="D309" s="669"/>
      <c r="E309" s="670"/>
      <c r="F309" s="187"/>
    </row>
    <row r="310" spans="1:252" hidden="1">
      <c r="A310" s="204" t="s">
        <v>465</v>
      </c>
      <c r="B310" s="205" t="s">
        <v>466</v>
      </c>
      <c r="C310" s="205">
        <v>24</v>
      </c>
      <c r="D310" s="206"/>
      <c r="E310" s="124">
        <f t="shared" ref="E310:E371" si="10">SUM(D310/C310*100)</f>
        <v>0</v>
      </c>
      <c r="F310" s="187"/>
    </row>
    <row r="311" spans="1:252" hidden="1">
      <c r="A311" s="204" t="s">
        <v>467</v>
      </c>
      <c r="B311" s="205" t="s">
        <v>468</v>
      </c>
      <c r="C311" s="205">
        <v>6</v>
      </c>
      <c r="D311" s="206"/>
      <c r="E311" s="124">
        <f t="shared" si="10"/>
        <v>0</v>
      </c>
      <c r="F311" s="187"/>
    </row>
    <row r="312" spans="1:252" hidden="1">
      <c r="A312" s="204" t="s">
        <v>469</v>
      </c>
      <c r="B312" s="205" t="s">
        <v>8</v>
      </c>
      <c r="C312" s="205">
        <v>2</v>
      </c>
      <c r="D312" s="207"/>
      <c r="E312" s="124">
        <f t="shared" si="10"/>
        <v>0</v>
      </c>
      <c r="F312" s="127"/>
    </row>
    <row r="313" spans="1:252" hidden="1">
      <c r="A313" s="204" t="s">
        <v>470</v>
      </c>
      <c r="B313" s="205" t="s">
        <v>8</v>
      </c>
      <c r="C313" s="205">
        <v>0</v>
      </c>
      <c r="D313" s="207"/>
      <c r="E313" s="124">
        <v>0</v>
      </c>
      <c r="F313" s="127"/>
    </row>
    <row r="314" spans="1:252" hidden="1">
      <c r="A314" s="204" t="s">
        <v>471</v>
      </c>
      <c r="B314" s="205" t="s">
        <v>8</v>
      </c>
      <c r="C314" s="205">
        <v>40</v>
      </c>
      <c r="D314" s="207"/>
      <c r="E314" s="124">
        <f t="shared" si="10"/>
        <v>0</v>
      </c>
      <c r="F314" s="127"/>
    </row>
    <row r="315" spans="1:252" ht="24" hidden="1">
      <c r="A315" s="204" t="s">
        <v>472</v>
      </c>
      <c r="B315" s="205" t="s">
        <v>8</v>
      </c>
      <c r="C315" s="205">
        <v>19</v>
      </c>
      <c r="D315" s="207"/>
      <c r="E315" s="124">
        <f t="shared" si="10"/>
        <v>0</v>
      </c>
      <c r="F315" s="127"/>
    </row>
    <row r="316" spans="1:252" hidden="1">
      <c r="A316" s="204" t="s">
        <v>473</v>
      </c>
      <c r="B316" s="205" t="s">
        <v>177</v>
      </c>
      <c r="C316" s="205">
        <v>1</v>
      </c>
      <c r="D316" s="207"/>
      <c r="E316" s="124">
        <f t="shared" si="10"/>
        <v>0</v>
      </c>
      <c r="F316" s="127"/>
    </row>
    <row r="317" spans="1:252" ht="13.5" hidden="1">
      <c r="A317" s="204" t="s">
        <v>474</v>
      </c>
      <c r="B317" s="205" t="s">
        <v>475</v>
      </c>
      <c r="C317" s="205">
        <v>84</v>
      </c>
      <c r="D317" s="207"/>
      <c r="E317" s="124">
        <f t="shared" si="10"/>
        <v>0</v>
      </c>
      <c r="F317" s="127"/>
    </row>
    <row r="318" spans="1:252" hidden="1">
      <c r="A318" s="731" t="s">
        <v>476</v>
      </c>
      <c r="B318" s="732"/>
      <c r="C318" s="732"/>
      <c r="D318" s="732"/>
      <c r="E318" s="733"/>
      <c r="F318" s="127"/>
    </row>
    <row r="319" spans="1:252" hidden="1">
      <c r="A319" s="205" t="s">
        <v>477</v>
      </c>
      <c r="B319" s="205" t="s">
        <v>8</v>
      </c>
      <c r="C319" s="205"/>
      <c r="D319" s="207"/>
      <c r="E319" s="124">
        <v>0</v>
      </c>
      <c r="F319" s="127"/>
    </row>
    <row r="320" spans="1:252" hidden="1">
      <c r="A320" s="204" t="s">
        <v>465</v>
      </c>
      <c r="B320" s="205" t="s">
        <v>466</v>
      </c>
      <c r="C320" s="205">
        <v>24</v>
      </c>
      <c r="D320" s="207"/>
      <c r="E320" s="124">
        <f t="shared" si="10"/>
        <v>0</v>
      </c>
      <c r="F320" s="127"/>
    </row>
    <row r="321" spans="1:6" ht="13.5" hidden="1">
      <c r="A321" s="204" t="s">
        <v>478</v>
      </c>
      <c r="B321" s="205" t="s">
        <v>479</v>
      </c>
      <c r="C321" s="205">
        <v>0</v>
      </c>
      <c r="D321" s="207"/>
      <c r="E321" s="124">
        <v>0</v>
      </c>
      <c r="F321" s="127"/>
    </row>
    <row r="322" spans="1:6" hidden="1">
      <c r="A322" s="204" t="s">
        <v>480</v>
      </c>
      <c r="B322" s="205" t="s">
        <v>8</v>
      </c>
      <c r="C322" s="205">
        <v>18</v>
      </c>
      <c r="D322" s="207"/>
      <c r="E322" s="124">
        <f t="shared" si="10"/>
        <v>0</v>
      </c>
      <c r="F322" s="127"/>
    </row>
    <row r="323" spans="1:6" hidden="1">
      <c r="A323" s="204" t="s">
        <v>470</v>
      </c>
      <c r="B323" s="205" t="s">
        <v>8</v>
      </c>
      <c r="C323" s="205">
        <v>0</v>
      </c>
      <c r="D323" s="207"/>
      <c r="E323" s="124">
        <v>0</v>
      </c>
      <c r="F323" s="127"/>
    </row>
    <row r="324" spans="1:6" hidden="1">
      <c r="A324" s="204" t="s">
        <v>481</v>
      </c>
      <c r="B324" s="205" t="s">
        <v>8</v>
      </c>
      <c r="C324" s="205">
        <v>11</v>
      </c>
      <c r="D324" s="207"/>
      <c r="E324" s="124">
        <f t="shared" si="10"/>
        <v>0</v>
      </c>
      <c r="F324" s="127"/>
    </row>
    <row r="325" spans="1:6" hidden="1">
      <c r="A325" s="204" t="s">
        <v>482</v>
      </c>
      <c r="B325" s="205" t="s">
        <v>8</v>
      </c>
      <c r="C325" s="205">
        <v>10</v>
      </c>
      <c r="D325" s="207"/>
      <c r="E325" s="124">
        <f t="shared" si="10"/>
        <v>0</v>
      </c>
      <c r="F325" s="127"/>
    </row>
    <row r="326" spans="1:6" hidden="1">
      <c r="A326" s="204" t="s">
        <v>483</v>
      </c>
      <c r="B326" s="205" t="s">
        <v>8</v>
      </c>
      <c r="C326" s="205">
        <v>40</v>
      </c>
      <c r="D326" s="207"/>
      <c r="E326" s="124">
        <f t="shared" si="10"/>
        <v>0</v>
      </c>
      <c r="F326" s="127"/>
    </row>
    <row r="327" spans="1:6" ht="24" hidden="1">
      <c r="A327" s="204" t="s">
        <v>472</v>
      </c>
      <c r="B327" s="205" t="s">
        <v>8</v>
      </c>
      <c r="C327" s="205">
        <v>28</v>
      </c>
      <c r="D327" s="207"/>
      <c r="E327" s="124">
        <f t="shared" si="10"/>
        <v>0</v>
      </c>
      <c r="F327" s="127"/>
    </row>
    <row r="328" spans="1:6" hidden="1">
      <c r="A328" s="204" t="s">
        <v>473</v>
      </c>
      <c r="B328" s="205" t="s">
        <v>177</v>
      </c>
      <c r="C328" s="205">
        <v>0</v>
      </c>
      <c r="D328" s="207"/>
      <c r="E328" s="124">
        <v>0</v>
      </c>
      <c r="F328" s="127"/>
    </row>
    <row r="329" spans="1:6" ht="25.5" hidden="1">
      <c r="A329" s="204" t="s">
        <v>484</v>
      </c>
      <c r="B329" s="205" t="s">
        <v>485</v>
      </c>
      <c r="C329" s="205">
        <v>77</v>
      </c>
      <c r="D329" s="207"/>
      <c r="E329" s="124">
        <f t="shared" si="10"/>
        <v>0</v>
      </c>
      <c r="F329" s="127"/>
    </row>
    <row r="330" spans="1:6" ht="25.5" hidden="1">
      <c r="A330" s="204" t="s">
        <v>486</v>
      </c>
      <c r="B330" s="205" t="s">
        <v>487</v>
      </c>
      <c r="C330" s="205">
        <v>31287</v>
      </c>
      <c r="D330" s="208"/>
      <c r="E330" s="124">
        <f t="shared" si="10"/>
        <v>0</v>
      </c>
      <c r="F330" s="127"/>
    </row>
    <row r="331" spans="1:6" ht="24" hidden="1">
      <c r="A331" s="204" t="s">
        <v>488</v>
      </c>
      <c r="B331" s="205" t="s">
        <v>489</v>
      </c>
      <c r="C331" s="205">
        <v>2</v>
      </c>
      <c r="D331" s="207"/>
      <c r="E331" s="124">
        <f t="shared" si="10"/>
        <v>0</v>
      </c>
      <c r="F331" s="127"/>
    </row>
    <row r="332" spans="1:6" hidden="1">
      <c r="A332" s="726" t="s">
        <v>490</v>
      </c>
      <c r="B332" s="727"/>
      <c r="C332" s="727"/>
      <c r="D332" s="727"/>
      <c r="E332" s="728"/>
      <c r="F332" s="127"/>
    </row>
    <row r="333" spans="1:6" hidden="1">
      <c r="A333" s="204" t="s">
        <v>491</v>
      </c>
      <c r="B333" s="205" t="s">
        <v>492</v>
      </c>
      <c r="C333" s="205">
        <v>8</v>
      </c>
      <c r="D333" s="207"/>
      <c r="E333" s="124">
        <f t="shared" si="10"/>
        <v>0</v>
      </c>
      <c r="F333" s="127"/>
    </row>
    <row r="334" spans="1:6" ht="24" hidden="1">
      <c r="A334" s="204" t="s">
        <v>493</v>
      </c>
      <c r="B334" s="205" t="s">
        <v>8</v>
      </c>
      <c r="C334" s="205">
        <v>20</v>
      </c>
      <c r="D334" s="207"/>
      <c r="E334" s="124">
        <f t="shared" si="10"/>
        <v>0</v>
      </c>
      <c r="F334" s="127"/>
    </row>
    <row r="335" spans="1:6" hidden="1">
      <c r="A335" s="204" t="s">
        <v>494</v>
      </c>
      <c r="B335" s="205" t="s">
        <v>8</v>
      </c>
      <c r="C335" s="205">
        <v>90</v>
      </c>
      <c r="D335" s="207"/>
      <c r="E335" s="124">
        <f t="shared" si="10"/>
        <v>0</v>
      </c>
      <c r="F335" s="127"/>
    </row>
    <row r="336" spans="1:6" hidden="1">
      <c r="A336" s="204" t="s">
        <v>495</v>
      </c>
      <c r="B336" s="205" t="s">
        <v>8</v>
      </c>
      <c r="C336" s="205">
        <v>10</v>
      </c>
      <c r="D336" s="207"/>
      <c r="E336" s="124">
        <f t="shared" si="10"/>
        <v>0</v>
      </c>
      <c r="F336" s="127"/>
    </row>
    <row r="337" spans="1:6" ht="13.5" hidden="1">
      <c r="A337" s="204" t="s">
        <v>496</v>
      </c>
      <c r="B337" s="205" t="s">
        <v>497</v>
      </c>
      <c r="C337" s="205">
        <v>24518</v>
      </c>
      <c r="D337" s="207"/>
      <c r="E337" s="124">
        <f t="shared" si="10"/>
        <v>0</v>
      </c>
      <c r="F337" s="127"/>
    </row>
    <row r="338" spans="1:6" hidden="1">
      <c r="A338" s="726" t="s">
        <v>498</v>
      </c>
      <c r="B338" s="727"/>
      <c r="C338" s="727"/>
      <c r="D338" s="727"/>
      <c r="E338" s="728"/>
      <c r="F338" s="127"/>
    </row>
    <row r="339" spans="1:6" hidden="1">
      <c r="A339" s="204" t="s">
        <v>499</v>
      </c>
      <c r="B339" s="205" t="s">
        <v>500</v>
      </c>
      <c r="C339" s="209">
        <v>1</v>
      </c>
      <c r="D339" s="207"/>
      <c r="E339" s="124">
        <f t="shared" si="10"/>
        <v>0</v>
      </c>
      <c r="F339" s="127"/>
    </row>
    <row r="340" spans="1:6" hidden="1">
      <c r="A340" s="204" t="s">
        <v>491</v>
      </c>
      <c r="B340" s="205" t="s">
        <v>466</v>
      </c>
      <c r="C340" s="205">
        <v>24</v>
      </c>
      <c r="D340" s="207"/>
      <c r="E340" s="124">
        <f t="shared" si="10"/>
        <v>0</v>
      </c>
      <c r="F340" s="127"/>
    </row>
    <row r="341" spans="1:6" hidden="1">
      <c r="A341" s="204" t="s">
        <v>477</v>
      </c>
      <c r="B341" s="205" t="s">
        <v>8</v>
      </c>
      <c r="C341" s="63">
        <v>23</v>
      </c>
      <c r="D341" s="207"/>
      <c r="E341" s="124">
        <f t="shared" si="10"/>
        <v>0</v>
      </c>
      <c r="F341" s="127"/>
    </row>
    <row r="342" spans="1:6" hidden="1">
      <c r="A342" s="204" t="s">
        <v>478</v>
      </c>
      <c r="B342" s="205" t="s">
        <v>501</v>
      </c>
      <c r="C342" s="63">
        <v>398</v>
      </c>
      <c r="D342" s="207"/>
      <c r="E342" s="124">
        <f t="shared" si="10"/>
        <v>0</v>
      </c>
      <c r="F342" s="127"/>
    </row>
    <row r="343" spans="1:6" hidden="1">
      <c r="A343" s="204" t="s">
        <v>502</v>
      </c>
      <c r="B343" s="205" t="s">
        <v>8</v>
      </c>
      <c r="C343" s="205">
        <v>78</v>
      </c>
      <c r="D343" s="207"/>
      <c r="E343" s="124">
        <f t="shared" si="10"/>
        <v>0</v>
      </c>
      <c r="F343" s="127"/>
    </row>
    <row r="344" spans="1:6" hidden="1">
      <c r="A344" s="204" t="s">
        <v>503</v>
      </c>
      <c r="B344" s="205" t="s">
        <v>468</v>
      </c>
      <c r="C344" s="205">
        <v>0</v>
      </c>
      <c r="D344" s="207"/>
      <c r="E344" s="124">
        <v>0</v>
      </c>
      <c r="F344" s="127"/>
    </row>
    <row r="345" spans="1:6" hidden="1">
      <c r="A345" s="204" t="s">
        <v>504</v>
      </c>
      <c r="B345" s="205" t="s">
        <v>468</v>
      </c>
      <c r="C345" s="205">
        <v>54.1</v>
      </c>
      <c r="D345" s="207"/>
      <c r="E345" s="124">
        <f t="shared" si="10"/>
        <v>0</v>
      </c>
      <c r="F345" s="127"/>
    </row>
    <row r="346" spans="1:6" hidden="1">
      <c r="A346" s="204" t="s">
        <v>505</v>
      </c>
      <c r="B346" s="205" t="s">
        <v>8</v>
      </c>
      <c r="C346" s="205">
        <v>25.4</v>
      </c>
      <c r="D346" s="207"/>
      <c r="E346" s="124">
        <f t="shared" si="10"/>
        <v>0</v>
      </c>
      <c r="F346" s="127"/>
    </row>
    <row r="347" spans="1:6" hidden="1">
      <c r="A347" s="204" t="s">
        <v>506</v>
      </c>
      <c r="B347" s="205" t="s">
        <v>8</v>
      </c>
      <c r="C347" s="205">
        <v>42.72</v>
      </c>
      <c r="D347" s="207"/>
      <c r="E347" s="124">
        <f t="shared" si="10"/>
        <v>0</v>
      </c>
      <c r="F347" s="127"/>
    </row>
    <row r="348" spans="1:6" hidden="1">
      <c r="A348" s="204" t="s">
        <v>507</v>
      </c>
      <c r="B348" s="205" t="s">
        <v>8</v>
      </c>
      <c r="C348" s="205">
        <v>100</v>
      </c>
      <c r="D348" s="207"/>
      <c r="E348" s="124">
        <f t="shared" si="10"/>
        <v>0</v>
      </c>
      <c r="F348" s="127"/>
    </row>
    <row r="349" spans="1:6" hidden="1">
      <c r="A349" s="204" t="s">
        <v>508</v>
      </c>
      <c r="B349" s="205" t="s">
        <v>8</v>
      </c>
      <c r="C349" s="205">
        <v>53</v>
      </c>
      <c r="D349" s="207"/>
      <c r="E349" s="124">
        <f t="shared" si="10"/>
        <v>0</v>
      </c>
      <c r="F349" s="127"/>
    </row>
    <row r="350" spans="1:6" hidden="1">
      <c r="A350" s="204" t="s">
        <v>509</v>
      </c>
      <c r="B350" s="205" t="s">
        <v>8</v>
      </c>
      <c r="C350" s="210">
        <v>0.26300000000000001</v>
      </c>
      <c r="D350" s="207"/>
      <c r="E350" s="124">
        <f t="shared" si="10"/>
        <v>0</v>
      </c>
      <c r="F350" s="127"/>
    </row>
    <row r="351" spans="1:6" hidden="1">
      <c r="A351" s="204" t="s">
        <v>473</v>
      </c>
      <c r="B351" s="205" t="s">
        <v>177</v>
      </c>
      <c r="C351" s="211">
        <v>0.14799999999999999</v>
      </c>
      <c r="D351" s="207"/>
      <c r="E351" s="124">
        <f t="shared" si="10"/>
        <v>0</v>
      </c>
      <c r="F351" s="127"/>
    </row>
    <row r="352" spans="1:6" hidden="1">
      <c r="A352" s="204" t="s">
        <v>510</v>
      </c>
      <c r="B352" s="205" t="s">
        <v>8</v>
      </c>
      <c r="C352" s="212">
        <v>0.85</v>
      </c>
      <c r="D352" s="207"/>
      <c r="E352" s="124">
        <f t="shared" si="10"/>
        <v>0</v>
      </c>
      <c r="F352" s="127"/>
    </row>
    <row r="353" spans="1:6" ht="24" hidden="1">
      <c r="A353" s="204" t="s">
        <v>511</v>
      </c>
      <c r="B353" s="205" t="s">
        <v>512</v>
      </c>
      <c r="C353" s="205">
        <v>238.1</v>
      </c>
      <c r="D353" s="207"/>
      <c r="E353" s="124">
        <f t="shared" si="10"/>
        <v>0</v>
      </c>
      <c r="F353" s="127"/>
    </row>
    <row r="354" spans="1:6" ht="24" hidden="1">
      <c r="A354" s="204" t="s">
        <v>513</v>
      </c>
      <c r="B354" s="205" t="s">
        <v>512</v>
      </c>
      <c r="C354" s="205">
        <v>164.1</v>
      </c>
      <c r="D354" s="207"/>
      <c r="E354" s="124">
        <f t="shared" si="10"/>
        <v>0</v>
      </c>
      <c r="F354" s="127"/>
    </row>
    <row r="355" spans="1:6" ht="24" hidden="1">
      <c r="A355" s="204" t="s">
        <v>514</v>
      </c>
      <c r="B355" s="205" t="s">
        <v>512</v>
      </c>
      <c r="C355" s="205">
        <v>176.1</v>
      </c>
      <c r="D355" s="207"/>
      <c r="E355" s="124">
        <f t="shared" si="10"/>
        <v>0</v>
      </c>
      <c r="F355" s="127"/>
    </row>
    <row r="356" spans="1:6" ht="13.5" hidden="1">
      <c r="A356" s="204" t="s">
        <v>515</v>
      </c>
      <c r="B356" s="205" t="s">
        <v>516</v>
      </c>
      <c r="C356" s="205">
        <v>0.4</v>
      </c>
      <c r="D356" s="207"/>
      <c r="E356" s="124">
        <f t="shared" si="10"/>
        <v>0</v>
      </c>
      <c r="F356" s="127"/>
    </row>
    <row r="357" spans="1:6" hidden="1">
      <c r="A357" s="204" t="s">
        <v>517</v>
      </c>
      <c r="B357" s="205" t="s">
        <v>518</v>
      </c>
      <c r="C357" s="205">
        <v>3.2000000000000001E-2</v>
      </c>
      <c r="D357" s="207"/>
      <c r="E357" s="124">
        <f t="shared" si="10"/>
        <v>0</v>
      </c>
      <c r="F357" s="127"/>
    </row>
    <row r="358" spans="1:6" hidden="1">
      <c r="A358" s="204" t="s">
        <v>519</v>
      </c>
      <c r="B358" s="205" t="s">
        <v>520</v>
      </c>
      <c r="C358" s="205">
        <v>3128.5</v>
      </c>
      <c r="D358" s="207"/>
      <c r="E358" s="124">
        <f t="shared" si="10"/>
        <v>0</v>
      </c>
      <c r="F358" s="127"/>
    </row>
    <row r="359" spans="1:6" hidden="1">
      <c r="A359" s="204" t="s">
        <v>521</v>
      </c>
      <c r="B359" s="205" t="s">
        <v>522</v>
      </c>
      <c r="C359" s="205">
        <v>99237.8</v>
      </c>
      <c r="D359" s="207"/>
      <c r="E359" s="124">
        <f t="shared" si="10"/>
        <v>0</v>
      </c>
      <c r="F359" s="127"/>
    </row>
    <row r="360" spans="1:6" hidden="1">
      <c r="A360" s="726" t="s">
        <v>523</v>
      </c>
      <c r="B360" s="727"/>
      <c r="C360" s="727"/>
      <c r="D360" s="727"/>
      <c r="E360" s="728"/>
      <c r="F360" s="127"/>
    </row>
    <row r="361" spans="1:6" hidden="1">
      <c r="A361" s="204" t="s">
        <v>499</v>
      </c>
      <c r="B361" s="205" t="s">
        <v>500</v>
      </c>
      <c r="C361" s="209">
        <v>1</v>
      </c>
      <c r="D361" s="207"/>
      <c r="E361" s="124">
        <f t="shared" si="10"/>
        <v>0</v>
      </c>
      <c r="F361" s="127"/>
    </row>
    <row r="362" spans="1:6" hidden="1">
      <c r="A362" s="204" t="s">
        <v>491</v>
      </c>
      <c r="B362" s="205" t="s">
        <v>466</v>
      </c>
      <c r="C362" s="205">
        <v>24</v>
      </c>
      <c r="D362" s="207"/>
      <c r="E362" s="124">
        <f t="shared" si="10"/>
        <v>0</v>
      </c>
      <c r="F362" s="127"/>
    </row>
    <row r="363" spans="1:6" hidden="1">
      <c r="A363" s="204" t="s">
        <v>524</v>
      </c>
      <c r="B363" s="205" t="s">
        <v>8</v>
      </c>
      <c r="C363" s="213">
        <v>18</v>
      </c>
      <c r="D363" s="207"/>
      <c r="E363" s="124">
        <f t="shared" si="10"/>
        <v>0</v>
      </c>
      <c r="F363" s="127"/>
    </row>
    <row r="364" spans="1:6" hidden="1">
      <c r="A364" s="204" t="s">
        <v>525</v>
      </c>
      <c r="B364" s="205" t="s">
        <v>526</v>
      </c>
      <c r="C364" s="213">
        <v>6958.5</v>
      </c>
      <c r="D364" s="207"/>
      <c r="E364" s="124">
        <f t="shared" si="10"/>
        <v>0</v>
      </c>
      <c r="F364" s="127"/>
    </row>
    <row r="365" spans="1:6" ht="24" hidden="1">
      <c r="A365" s="204" t="s">
        <v>478</v>
      </c>
      <c r="B365" s="205" t="s">
        <v>527</v>
      </c>
      <c r="C365" s="213">
        <v>7.76</v>
      </c>
      <c r="D365" s="207"/>
      <c r="E365" s="124">
        <f t="shared" si="10"/>
        <v>0</v>
      </c>
      <c r="F365" s="127"/>
    </row>
    <row r="366" spans="1:6" hidden="1">
      <c r="A366" s="204" t="s">
        <v>528</v>
      </c>
      <c r="B366" s="205" t="s">
        <v>8</v>
      </c>
      <c r="C366" s="214">
        <v>60</v>
      </c>
      <c r="D366" s="207"/>
      <c r="E366" s="124">
        <f t="shared" si="10"/>
        <v>0</v>
      </c>
      <c r="F366" s="127"/>
    </row>
    <row r="367" spans="1:6" hidden="1">
      <c r="A367" s="204" t="s">
        <v>481</v>
      </c>
      <c r="B367" s="205" t="s">
        <v>8</v>
      </c>
      <c r="C367" s="215">
        <v>35.4</v>
      </c>
      <c r="D367" s="207"/>
      <c r="E367" s="124">
        <f t="shared" si="10"/>
        <v>0</v>
      </c>
      <c r="F367" s="127"/>
    </row>
    <row r="368" spans="1:6" hidden="1">
      <c r="A368" s="204" t="s">
        <v>529</v>
      </c>
      <c r="B368" s="205" t="s">
        <v>8</v>
      </c>
      <c r="C368" s="205">
        <v>100</v>
      </c>
      <c r="D368" s="207"/>
      <c r="E368" s="124">
        <f t="shared" si="10"/>
        <v>0</v>
      </c>
      <c r="F368" s="127"/>
    </row>
    <row r="369" spans="1:6" hidden="1">
      <c r="A369" s="204" t="s">
        <v>508</v>
      </c>
      <c r="B369" s="205" t="s">
        <v>8</v>
      </c>
      <c r="C369" s="205">
        <v>100</v>
      </c>
      <c r="D369" s="207"/>
      <c r="E369" s="124">
        <f t="shared" si="10"/>
        <v>0</v>
      </c>
      <c r="F369" s="127"/>
    </row>
    <row r="370" spans="1:6" hidden="1">
      <c r="A370" s="204" t="s">
        <v>509</v>
      </c>
      <c r="B370" s="205" t="s">
        <v>8</v>
      </c>
      <c r="C370" s="210">
        <v>2.9000000000000001E-2</v>
      </c>
      <c r="D370" s="207"/>
      <c r="E370" s="124">
        <f t="shared" si="10"/>
        <v>0</v>
      </c>
      <c r="F370" s="127"/>
    </row>
    <row r="371" spans="1:6" hidden="1">
      <c r="A371" s="204" t="s">
        <v>530</v>
      </c>
      <c r="B371" s="205" t="s">
        <v>177</v>
      </c>
      <c r="C371" s="205">
        <v>0.23</v>
      </c>
      <c r="D371" s="207"/>
      <c r="E371" s="124">
        <f t="shared" si="10"/>
        <v>0</v>
      </c>
      <c r="F371" s="127"/>
    </row>
    <row r="372" spans="1:6" hidden="1">
      <c r="A372" s="204" t="s">
        <v>531</v>
      </c>
      <c r="B372" s="205" t="s">
        <v>177</v>
      </c>
      <c r="C372" s="205">
        <v>0</v>
      </c>
      <c r="D372" s="207"/>
      <c r="E372" s="124">
        <v>0</v>
      </c>
      <c r="F372" s="127"/>
    </row>
    <row r="373" spans="1:6">
      <c r="A373" s="729" t="s">
        <v>1119</v>
      </c>
      <c r="B373" s="730"/>
      <c r="C373" s="730"/>
      <c r="D373" s="730"/>
      <c r="E373" s="730"/>
      <c r="F373" s="235">
        <f>SUM(E374:E380)/7</f>
        <v>243.74706349206349</v>
      </c>
    </row>
    <row r="374" spans="1:6" ht="24">
      <c r="A374" s="110" t="s">
        <v>532</v>
      </c>
      <c r="B374" s="26" t="s">
        <v>307</v>
      </c>
      <c r="C374" s="42">
        <v>5</v>
      </c>
      <c r="D374" s="111">
        <v>9</v>
      </c>
      <c r="E374" s="124">
        <f>SUM(D374/C374*100)</f>
        <v>180</v>
      </c>
      <c r="F374" s="216"/>
    </row>
    <row r="375" spans="1:6" ht="12.75">
      <c r="A375" s="217" t="s">
        <v>533</v>
      </c>
      <c r="B375" s="26" t="s">
        <v>307</v>
      </c>
      <c r="C375" s="42">
        <v>2</v>
      </c>
      <c r="D375" s="27">
        <v>10</v>
      </c>
      <c r="E375" s="124">
        <f t="shared" ref="E375:E380" si="11">SUM(D375/C375*100)</f>
        <v>500</v>
      </c>
      <c r="F375" s="127"/>
    </row>
    <row r="376" spans="1:6" ht="12.75">
      <c r="A376" s="217" t="s">
        <v>534</v>
      </c>
      <c r="B376" s="26" t="s">
        <v>307</v>
      </c>
      <c r="C376" s="42">
        <v>50</v>
      </c>
      <c r="D376" s="27">
        <v>150</v>
      </c>
      <c r="E376" s="124">
        <f t="shared" si="11"/>
        <v>300</v>
      </c>
      <c r="F376" s="127"/>
    </row>
    <row r="377" spans="1:6" ht="12.75">
      <c r="A377" s="112" t="s">
        <v>535</v>
      </c>
      <c r="B377" s="26" t="s">
        <v>307</v>
      </c>
      <c r="C377" s="42">
        <v>10</v>
      </c>
      <c r="D377" s="27">
        <v>12</v>
      </c>
      <c r="E377" s="124">
        <f t="shared" si="11"/>
        <v>120</v>
      </c>
      <c r="F377" s="127"/>
    </row>
    <row r="378" spans="1:6" ht="15">
      <c r="A378" s="112" t="s">
        <v>536</v>
      </c>
      <c r="B378" s="113" t="s">
        <v>193</v>
      </c>
      <c r="C378" s="42">
        <v>750</v>
      </c>
      <c r="D378" s="114">
        <v>2740</v>
      </c>
      <c r="E378" s="124">
        <f t="shared" si="11"/>
        <v>365.33333333333331</v>
      </c>
      <c r="F378" s="127"/>
    </row>
    <row r="379" spans="1:6" ht="15">
      <c r="A379" s="112" t="s">
        <v>537</v>
      </c>
      <c r="B379" s="113" t="s">
        <v>281</v>
      </c>
      <c r="C379" s="42">
        <v>450</v>
      </c>
      <c r="D379" s="236">
        <v>56.033000000000001</v>
      </c>
      <c r="E379" s="124">
        <f t="shared" si="11"/>
        <v>12.451777777777778</v>
      </c>
      <c r="F379" s="127"/>
    </row>
    <row r="380" spans="1:6" ht="15">
      <c r="A380" s="112" t="s">
        <v>538</v>
      </c>
      <c r="B380" s="113" t="s">
        <v>281</v>
      </c>
      <c r="C380" s="42">
        <v>300</v>
      </c>
      <c r="D380" s="236">
        <v>685.33299999999997</v>
      </c>
      <c r="E380" s="124">
        <f t="shared" si="11"/>
        <v>228.44433333333333</v>
      </c>
      <c r="F380" s="127"/>
    </row>
  </sheetData>
  <mergeCells count="96">
    <mergeCell ref="A338:E338"/>
    <mergeCell ref="A360:E360"/>
    <mergeCell ref="A373:E373"/>
    <mergeCell ref="A303:E303"/>
    <mergeCell ref="A307:E307"/>
    <mergeCell ref="A308:E308"/>
    <mergeCell ref="A309:E309"/>
    <mergeCell ref="A318:E318"/>
    <mergeCell ref="A332:E332"/>
    <mergeCell ref="A299:E299"/>
    <mergeCell ref="A261:E261"/>
    <mergeCell ref="A262:E262"/>
    <mergeCell ref="A265:E265"/>
    <mergeCell ref="A269:E269"/>
    <mergeCell ref="A273:E273"/>
    <mergeCell ref="A274:E274"/>
    <mergeCell ref="A275:E275"/>
    <mergeCell ref="A280:E280"/>
    <mergeCell ref="A287:E287"/>
    <mergeCell ref="A291:E291"/>
    <mergeCell ref="A294:F294"/>
    <mergeCell ref="A260:E260"/>
    <mergeCell ref="A202:E202"/>
    <mergeCell ref="A214:E214"/>
    <mergeCell ref="A215:E215"/>
    <mergeCell ref="A228:E228"/>
    <mergeCell ref="A229:E229"/>
    <mergeCell ref="A237:E237"/>
    <mergeCell ref="A238:E238"/>
    <mergeCell ref="A242:E242"/>
    <mergeCell ref="A243:E243"/>
    <mergeCell ref="A253:E253"/>
    <mergeCell ref="A254:E254"/>
    <mergeCell ref="A141:F141"/>
    <mergeCell ref="A151:F151"/>
    <mergeCell ref="A182:E182"/>
    <mergeCell ref="A187:E187"/>
    <mergeCell ref="A188:E188"/>
    <mergeCell ref="A201:E201"/>
    <mergeCell ref="A150:E150"/>
    <mergeCell ref="A174:E174"/>
    <mergeCell ref="A175:E175"/>
    <mergeCell ref="A181:E181"/>
    <mergeCell ref="A192:E192"/>
    <mergeCell ref="A193:E193"/>
    <mergeCell ref="A140:E140"/>
    <mergeCell ref="A99:E99"/>
    <mergeCell ref="A101:E101"/>
    <mergeCell ref="A102:E102"/>
    <mergeCell ref="A104:E104"/>
    <mergeCell ref="A106:E106"/>
    <mergeCell ref="A107:E107"/>
    <mergeCell ref="A125:F125"/>
    <mergeCell ref="A109:E109"/>
    <mergeCell ref="A112:E112"/>
    <mergeCell ref="A113:E113"/>
    <mergeCell ref="A124:E124"/>
    <mergeCell ref="A98:E98"/>
    <mergeCell ref="A53:E53"/>
    <mergeCell ref="A63:E63"/>
    <mergeCell ref="A70:E70"/>
    <mergeCell ref="A71:E71"/>
    <mergeCell ref="A72:E72"/>
    <mergeCell ref="A76:E76"/>
    <mergeCell ref="A80:E80"/>
    <mergeCell ref="A84:E84"/>
    <mergeCell ref="A87:E87"/>
    <mergeCell ref="A94:E94"/>
    <mergeCell ref="A96:E96"/>
    <mergeCell ref="A52:E52"/>
    <mergeCell ref="A27:D27"/>
    <mergeCell ref="A30:E30"/>
    <mergeCell ref="A32:E32"/>
    <mergeCell ref="A34:E34"/>
    <mergeCell ref="A36:E36"/>
    <mergeCell ref="A39:E39"/>
    <mergeCell ref="A41:E41"/>
    <mergeCell ref="A42:E42"/>
    <mergeCell ref="A47:E47"/>
    <mergeCell ref="A50:E50"/>
    <mergeCell ref="A51:E51"/>
    <mergeCell ref="A25:E25"/>
    <mergeCell ref="E1:F1"/>
    <mergeCell ref="A2:F2"/>
    <mergeCell ref="A4:A6"/>
    <mergeCell ref="B4:B6"/>
    <mergeCell ref="C4:C5"/>
    <mergeCell ref="D4:D5"/>
    <mergeCell ref="E4:E6"/>
    <mergeCell ref="F4:F6"/>
    <mergeCell ref="C6:D6"/>
    <mergeCell ref="A8:E8"/>
    <mergeCell ref="A9:E9"/>
    <mergeCell ref="A13:E13"/>
    <mergeCell ref="A19:E19"/>
    <mergeCell ref="A22:E22"/>
  </mergeCells>
  <hyperlinks>
    <hyperlink ref="A173" r:id="rId1" display="garantf1://12012604.0/"/>
  </hyperlinks>
  <pageMargins left="0.70866141732283472" right="0.70866141732283472" top="0.74803149606299213" bottom="0.74803149606299213" header="0.31496062992125984" footer="0.31496062992125984"/>
  <pageSetup paperSize="9" scale="65" fitToHeight="200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"/>
  <sheetViews>
    <sheetView workbookViewId="0">
      <selection activeCell="I28" sqref="I28"/>
    </sheetView>
  </sheetViews>
  <sheetFormatPr defaultRowHeight="12.75"/>
  <cols>
    <col min="1" max="1" width="36.42578125" style="218" customWidth="1"/>
    <col min="2" max="16384" width="9.140625" style="218"/>
  </cols>
  <sheetData>
    <row r="1" spans="1:22">
      <c r="A1" s="734" t="s">
        <v>564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  <c r="L1" s="734"/>
      <c r="M1" s="734"/>
      <c r="N1" s="734"/>
      <c r="O1" s="734"/>
      <c r="P1" s="734"/>
      <c r="Q1" s="734"/>
      <c r="R1" s="734"/>
      <c r="S1" s="734"/>
      <c r="T1" s="734"/>
      <c r="U1" s="734"/>
    </row>
    <row r="3" spans="1:22">
      <c r="V3" s="219" t="s">
        <v>539</v>
      </c>
    </row>
    <row r="4" spans="1:22" s="221" customFormat="1" ht="127.5">
      <c r="A4" s="220"/>
      <c r="B4" s="278" t="s">
        <v>540</v>
      </c>
      <c r="C4" s="278" t="s">
        <v>541</v>
      </c>
      <c r="D4" s="278" t="s">
        <v>542</v>
      </c>
      <c r="E4" s="279" t="s">
        <v>543</v>
      </c>
      <c r="F4" s="280" t="s">
        <v>544</v>
      </c>
      <c r="G4" s="281" t="s">
        <v>545</v>
      </c>
      <c r="H4" s="281" t="s">
        <v>546</v>
      </c>
      <c r="I4" s="282" t="s">
        <v>547</v>
      </c>
      <c r="J4" s="281" t="s">
        <v>548</v>
      </c>
      <c r="K4" s="281" t="s">
        <v>549</v>
      </c>
      <c r="L4" s="281" t="s">
        <v>550</v>
      </c>
      <c r="M4" s="281" t="s">
        <v>162</v>
      </c>
      <c r="N4" s="283" t="s">
        <v>551</v>
      </c>
      <c r="O4" s="283" t="s">
        <v>552</v>
      </c>
      <c r="P4" s="283" t="s">
        <v>553</v>
      </c>
      <c r="Q4" s="283" t="s">
        <v>554</v>
      </c>
      <c r="R4" s="283" t="s">
        <v>555</v>
      </c>
      <c r="S4" s="283" t="s">
        <v>556</v>
      </c>
      <c r="T4" s="283" t="s">
        <v>557</v>
      </c>
      <c r="U4" s="283" t="s">
        <v>558</v>
      </c>
      <c r="V4" s="283" t="s">
        <v>559</v>
      </c>
    </row>
    <row r="5" spans="1:22" ht="14.25">
      <c r="A5" s="222" t="s">
        <v>560</v>
      </c>
      <c r="B5" s="284">
        <v>81.5</v>
      </c>
      <c r="C5" s="284">
        <v>95</v>
      </c>
      <c r="D5" s="284"/>
      <c r="E5" s="284">
        <v>91.5</v>
      </c>
      <c r="F5" s="284">
        <v>85</v>
      </c>
      <c r="G5" s="284"/>
      <c r="H5" s="284">
        <v>83.5</v>
      </c>
      <c r="I5" s="284">
        <v>80</v>
      </c>
      <c r="J5" s="284"/>
      <c r="K5" s="284">
        <v>95</v>
      </c>
      <c r="L5" s="284"/>
      <c r="M5" s="284"/>
      <c r="N5" s="284"/>
      <c r="O5" s="284"/>
      <c r="P5" s="284">
        <v>83.5</v>
      </c>
      <c r="Q5" s="284"/>
      <c r="R5" s="284">
        <v>84</v>
      </c>
      <c r="S5" s="284"/>
      <c r="T5" s="284">
        <v>95</v>
      </c>
      <c r="U5" s="284">
        <v>98.5</v>
      </c>
      <c r="V5" s="285">
        <v>83</v>
      </c>
    </row>
    <row r="6" spans="1:22" ht="27">
      <c r="A6" s="222" t="s">
        <v>561</v>
      </c>
      <c r="B6" s="284"/>
      <c r="C6" s="284"/>
      <c r="D6" s="284">
        <v>75</v>
      </c>
      <c r="E6" s="284"/>
      <c r="F6" s="284"/>
      <c r="G6" s="284">
        <v>73</v>
      </c>
      <c r="H6" s="284"/>
      <c r="I6" s="284"/>
      <c r="J6" s="284">
        <v>80</v>
      </c>
      <c r="K6" s="284"/>
      <c r="L6" s="284">
        <v>77.5</v>
      </c>
      <c r="M6" s="284">
        <v>65</v>
      </c>
      <c r="N6" s="284">
        <v>64</v>
      </c>
      <c r="O6" s="284">
        <v>69</v>
      </c>
      <c r="P6" s="284"/>
      <c r="Q6" s="284"/>
      <c r="R6" s="284"/>
      <c r="S6" s="284">
        <v>79</v>
      </c>
      <c r="T6" s="284"/>
      <c r="U6" s="284"/>
      <c r="V6" s="285"/>
    </row>
    <row r="7" spans="1:22" ht="27">
      <c r="A7" s="222" t="s">
        <v>562</v>
      </c>
      <c r="B7" s="225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4"/>
    </row>
    <row r="8" spans="1:22" ht="14.25">
      <c r="A8" s="222" t="s">
        <v>563</v>
      </c>
      <c r="B8" s="225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4"/>
    </row>
  </sheetData>
  <mergeCells count="1">
    <mergeCell ref="A1:U1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127"/>
  <sheetViews>
    <sheetView workbookViewId="0">
      <selection activeCell="D9" sqref="D9"/>
    </sheetView>
  </sheetViews>
  <sheetFormatPr defaultRowHeight="15.75"/>
  <cols>
    <col min="1" max="1" width="7.140625" style="1" customWidth="1"/>
    <col min="2" max="2" width="60.85546875" style="1" customWidth="1"/>
    <col min="3" max="3" width="13" style="1" customWidth="1"/>
    <col min="4" max="4" width="11.7109375" style="1" customWidth="1"/>
    <col min="5" max="5" width="9.140625" style="1"/>
    <col min="6" max="7" width="11.140625" style="1" customWidth="1"/>
    <col min="8" max="8" width="10.140625" style="1" bestFit="1" customWidth="1"/>
    <col min="9" max="10" width="9.140625" style="1"/>
    <col min="11" max="11" width="10.28515625" style="1" customWidth="1"/>
    <col min="12" max="12" width="13" style="1" customWidth="1"/>
    <col min="13" max="13" width="14.42578125" style="1" customWidth="1"/>
    <col min="14" max="14" width="9.140625" style="1"/>
    <col min="15" max="15" width="11.28515625" style="1" customWidth="1"/>
    <col min="16" max="16" width="12.42578125" style="1" customWidth="1"/>
    <col min="17" max="17" width="11" style="1" customWidth="1"/>
    <col min="18" max="18" width="9.140625" style="1"/>
    <col min="19" max="19" width="12.28515625" style="1" customWidth="1"/>
    <col min="20" max="23" width="9.140625" style="1"/>
    <col min="24" max="24" width="12" style="1" customWidth="1"/>
    <col min="25" max="16384" width="9.140625" style="1"/>
  </cols>
  <sheetData>
    <row r="1" spans="1:27" ht="22.5" customHeight="1">
      <c r="D1" s="1" t="s">
        <v>567</v>
      </c>
    </row>
    <row r="3" spans="1:27">
      <c r="A3" s="2"/>
      <c r="B3" s="2"/>
      <c r="C3" s="610" t="s">
        <v>0</v>
      </c>
      <c r="D3" s="611"/>
      <c r="E3" s="611"/>
      <c r="F3" s="612"/>
      <c r="G3" s="613"/>
      <c r="H3" s="614" t="s">
        <v>1</v>
      </c>
      <c r="I3" s="615"/>
      <c r="J3" s="615"/>
      <c r="K3" s="735"/>
      <c r="L3" s="614" t="s">
        <v>2</v>
      </c>
      <c r="M3" s="615"/>
      <c r="N3" s="615"/>
      <c r="O3" s="735"/>
      <c r="P3" s="614" t="s">
        <v>3</v>
      </c>
      <c r="Q3" s="615"/>
      <c r="R3" s="615"/>
      <c r="S3" s="735"/>
      <c r="T3" s="614" t="s">
        <v>4</v>
      </c>
      <c r="U3" s="615"/>
      <c r="V3" s="615"/>
      <c r="W3" s="735"/>
      <c r="X3" s="614" t="s">
        <v>5</v>
      </c>
      <c r="Y3" s="615"/>
      <c r="Z3" s="615"/>
      <c r="AA3" s="736"/>
    </row>
    <row r="4" spans="1:27" ht="47.25">
      <c r="A4" s="2"/>
      <c r="B4" s="2"/>
      <c r="C4" s="287" t="s">
        <v>6</v>
      </c>
      <c r="D4" s="287" t="s">
        <v>7</v>
      </c>
      <c r="E4" s="566" t="s">
        <v>8</v>
      </c>
      <c r="F4" s="567" t="s">
        <v>1071</v>
      </c>
      <c r="G4" s="567" t="s">
        <v>1078</v>
      </c>
      <c r="H4" s="8" t="s">
        <v>6</v>
      </c>
      <c r="I4" s="8" t="s">
        <v>7</v>
      </c>
      <c r="J4" s="8" t="s">
        <v>8</v>
      </c>
      <c r="K4" s="567" t="s">
        <v>1071</v>
      </c>
      <c r="L4" s="8" t="s">
        <v>6</v>
      </c>
      <c r="M4" s="8" t="s">
        <v>7</v>
      </c>
      <c r="N4" s="8" t="s">
        <v>8</v>
      </c>
      <c r="O4" s="567" t="s">
        <v>1071</v>
      </c>
      <c r="P4" s="8" t="s">
        <v>6</v>
      </c>
      <c r="Q4" s="8" t="s">
        <v>7</v>
      </c>
      <c r="R4" s="8" t="s">
        <v>8</v>
      </c>
      <c r="S4" s="567" t="s">
        <v>1071</v>
      </c>
      <c r="T4" s="8" t="s">
        <v>6</v>
      </c>
      <c r="U4" s="8" t="s">
        <v>7</v>
      </c>
      <c r="V4" s="8" t="s">
        <v>8</v>
      </c>
      <c r="W4" s="567" t="s">
        <v>1071</v>
      </c>
      <c r="X4" s="8" t="s">
        <v>6</v>
      </c>
      <c r="Y4" s="8" t="s">
        <v>7</v>
      </c>
      <c r="Z4" s="8" t="s">
        <v>8</v>
      </c>
      <c r="AA4" s="567" t="s">
        <v>1071</v>
      </c>
    </row>
    <row r="5" spans="1:27" ht="31.5">
      <c r="A5" s="287">
        <v>1</v>
      </c>
      <c r="B5" s="272" t="s">
        <v>151</v>
      </c>
      <c r="C5" s="4">
        <f>SUM(C6:C10)</f>
        <v>905209.3</v>
      </c>
      <c r="D5" s="4">
        <f>SUM(D6:D10)</f>
        <v>967615.89</v>
      </c>
      <c r="E5" s="6">
        <f t="shared" ref="E5:E10" si="0">SUM(D5/C5*100)</f>
        <v>106.89416138345021</v>
      </c>
      <c r="F5" s="6">
        <f t="shared" ref="F5:F10" si="1">SUM(K5+O5+S5+W5+AA5)</f>
        <v>950501.1</v>
      </c>
      <c r="G5" s="6">
        <f t="shared" ref="G5:G15" si="2">SUM(D5-F5)</f>
        <v>17114.790000000037</v>
      </c>
      <c r="H5" s="4">
        <f>SUM(H6:H10)</f>
        <v>3606.7</v>
      </c>
      <c r="I5" s="4">
        <f>SUM(I6:I10)</f>
        <v>3606.7</v>
      </c>
      <c r="J5" s="6">
        <f t="shared" ref="J5:J42" si="3">SUM(I5/H5*100)</f>
        <v>100</v>
      </c>
      <c r="K5" s="4">
        <f>SUM(K6:K10)</f>
        <v>3606.7</v>
      </c>
      <c r="L5" s="4">
        <f>SUM(L6:L10)</f>
        <v>480486.2</v>
      </c>
      <c r="M5" s="4">
        <f>SUM(M6:M10)</f>
        <v>522767.97</v>
      </c>
      <c r="N5" s="6">
        <f t="shared" ref="N5:N55" si="4">SUM(M5/L5*100)</f>
        <v>108.79978863076607</v>
      </c>
      <c r="O5" s="562">
        <f>SUM(O6:O10)</f>
        <v>519308.5</v>
      </c>
      <c r="P5" s="4">
        <f>SUM(P6:P10)</f>
        <v>406447.6</v>
      </c>
      <c r="Q5" s="4">
        <f>SUM(Q6:Q10)</f>
        <v>426087.02</v>
      </c>
      <c r="R5" s="6">
        <f t="shared" ref="R5:R68" si="5">SUM(Q5/P5*100)</f>
        <v>104.83196849975249</v>
      </c>
      <c r="S5" s="4">
        <f>SUM(S6:S10)</f>
        <v>412431.7</v>
      </c>
      <c r="T5" s="4"/>
      <c r="U5" s="4"/>
      <c r="V5" s="6"/>
      <c r="W5" s="6"/>
      <c r="X5" s="4">
        <f>SUM(X6:X10)</f>
        <v>14668.8</v>
      </c>
      <c r="Y5" s="4">
        <f>SUM(Y6:Y10)</f>
        <v>15154.2</v>
      </c>
      <c r="Z5" s="6">
        <f t="shared" ref="Z5:Z42" si="6">SUM(Y5/X5*100)</f>
        <v>103.30906413612566</v>
      </c>
      <c r="AA5" s="4">
        <f>SUM(AA6:AA10)</f>
        <v>15154.2</v>
      </c>
    </row>
    <row r="6" spans="1:27">
      <c r="A6" s="12"/>
      <c r="B6" s="260" t="s">
        <v>152</v>
      </c>
      <c r="C6" s="8">
        <f t="shared" ref="C6:C10" si="7">SUM(H6+L6+P6+T6+X6)</f>
        <v>285040.8</v>
      </c>
      <c r="D6" s="8">
        <f t="shared" ref="D6:D9" si="8">SUM(I6+M6+Q6+U6+Y6)</f>
        <v>285101.93</v>
      </c>
      <c r="E6" s="568">
        <f t="shared" si="0"/>
        <v>100.02144605263527</v>
      </c>
      <c r="F6" s="568">
        <f t="shared" si="1"/>
        <v>281240</v>
      </c>
      <c r="G6" s="6">
        <f t="shared" si="2"/>
        <v>3861.929999999993</v>
      </c>
      <c r="H6" s="8"/>
      <c r="I6" s="8"/>
      <c r="J6" s="568"/>
      <c r="K6" s="3"/>
      <c r="L6" s="8">
        <v>152109</v>
      </c>
      <c r="M6" s="8">
        <v>156090.23000000001</v>
      </c>
      <c r="N6" s="568">
        <f t="shared" si="4"/>
        <v>102.61735334529844</v>
      </c>
      <c r="O6" s="563">
        <v>155352.29999999999</v>
      </c>
      <c r="P6" s="8">
        <v>120203.8</v>
      </c>
      <c r="Q6" s="8">
        <v>116872.2</v>
      </c>
      <c r="R6" s="568">
        <f t="shared" si="5"/>
        <v>97.228373811809604</v>
      </c>
      <c r="S6" s="3">
        <v>113748.2</v>
      </c>
      <c r="T6" s="8"/>
      <c r="U6" s="8"/>
      <c r="V6" s="568"/>
      <c r="W6" s="6"/>
      <c r="X6" s="8">
        <v>12728</v>
      </c>
      <c r="Y6" s="8">
        <v>12139.5</v>
      </c>
      <c r="Z6" s="568">
        <f t="shared" si="6"/>
        <v>95.37633563796355</v>
      </c>
      <c r="AA6" s="3">
        <v>12139.5</v>
      </c>
    </row>
    <row r="7" spans="1:27">
      <c r="A7" s="12"/>
      <c r="B7" s="260" t="s">
        <v>153</v>
      </c>
      <c r="C7" s="8">
        <f t="shared" si="7"/>
        <v>512394.80000000005</v>
      </c>
      <c r="D7" s="8">
        <f t="shared" si="8"/>
        <v>552607.88</v>
      </c>
      <c r="E7" s="568">
        <f t="shared" si="0"/>
        <v>107.8480655931715</v>
      </c>
      <c r="F7" s="568">
        <f t="shared" si="1"/>
        <v>544539.6</v>
      </c>
      <c r="G7" s="6">
        <f t="shared" si="2"/>
        <v>8068.2800000000279</v>
      </c>
      <c r="H7" s="8">
        <v>2925.4</v>
      </c>
      <c r="I7" s="8">
        <v>2925.4</v>
      </c>
      <c r="J7" s="568">
        <f t="shared" si="3"/>
        <v>100</v>
      </c>
      <c r="K7" s="3">
        <v>2925.4</v>
      </c>
      <c r="L7" s="8">
        <v>323476.90000000002</v>
      </c>
      <c r="M7" s="8">
        <v>350841.14</v>
      </c>
      <c r="N7" s="568">
        <f t="shared" si="4"/>
        <v>108.4594108574677</v>
      </c>
      <c r="O7" s="563">
        <v>350646.9</v>
      </c>
      <c r="P7" s="8">
        <v>184289.7</v>
      </c>
      <c r="Q7" s="8">
        <v>196146.14</v>
      </c>
      <c r="R7" s="568">
        <f t="shared" si="5"/>
        <v>106.43358798674045</v>
      </c>
      <c r="S7" s="3">
        <v>188272.1</v>
      </c>
      <c r="T7" s="8"/>
      <c r="U7" s="8"/>
      <c r="V7" s="568"/>
      <c r="W7" s="6"/>
      <c r="X7" s="8">
        <v>1702.8</v>
      </c>
      <c r="Y7" s="8">
        <v>2695.2</v>
      </c>
      <c r="Z7" s="568">
        <f t="shared" si="6"/>
        <v>158.28047921071175</v>
      </c>
      <c r="AA7" s="3">
        <v>2695.2</v>
      </c>
    </row>
    <row r="8" spans="1:27">
      <c r="A8" s="12"/>
      <c r="B8" s="257" t="s">
        <v>154</v>
      </c>
      <c r="C8" s="8">
        <f t="shared" si="7"/>
        <v>63373.599999999999</v>
      </c>
      <c r="D8" s="8">
        <f t="shared" si="8"/>
        <v>66376.7</v>
      </c>
      <c r="E8" s="568">
        <f t="shared" si="0"/>
        <v>104.7387240112602</v>
      </c>
      <c r="F8" s="568">
        <f t="shared" si="1"/>
        <v>66342.2</v>
      </c>
      <c r="G8" s="6">
        <f t="shared" si="2"/>
        <v>34.5</v>
      </c>
      <c r="H8" s="8">
        <v>681.3</v>
      </c>
      <c r="I8" s="8">
        <v>681.3</v>
      </c>
      <c r="J8" s="568">
        <f t="shared" si="3"/>
        <v>100</v>
      </c>
      <c r="K8" s="3">
        <v>681.3</v>
      </c>
      <c r="L8" s="8">
        <v>1002.3</v>
      </c>
      <c r="M8" s="8">
        <v>5313.5</v>
      </c>
      <c r="N8" s="568">
        <f t="shared" si="4"/>
        <v>530.13069939139973</v>
      </c>
      <c r="O8" s="563">
        <v>5286</v>
      </c>
      <c r="P8" s="8">
        <v>61572</v>
      </c>
      <c r="Q8" s="8">
        <v>60361.9</v>
      </c>
      <c r="R8" s="568">
        <f t="shared" si="5"/>
        <v>98.034658611056983</v>
      </c>
      <c r="S8" s="3">
        <v>60354.9</v>
      </c>
      <c r="T8" s="8"/>
      <c r="U8" s="8"/>
      <c r="V8" s="568"/>
      <c r="W8" s="6"/>
      <c r="X8" s="8">
        <v>118</v>
      </c>
      <c r="Y8" s="8">
        <v>20</v>
      </c>
      <c r="Z8" s="568">
        <f t="shared" si="6"/>
        <v>16.949152542372879</v>
      </c>
      <c r="AA8" s="3">
        <v>20</v>
      </c>
    </row>
    <row r="9" spans="1:27" ht="31.5">
      <c r="A9" s="12"/>
      <c r="B9" s="260" t="s">
        <v>155</v>
      </c>
      <c r="C9" s="8">
        <f t="shared" si="7"/>
        <v>38802.1</v>
      </c>
      <c r="D9" s="8">
        <f t="shared" si="8"/>
        <v>57470.080000000002</v>
      </c>
      <c r="E9" s="568">
        <f t="shared" si="0"/>
        <v>148.1107465833035</v>
      </c>
      <c r="F9" s="568">
        <f t="shared" si="1"/>
        <v>52320</v>
      </c>
      <c r="G9" s="6">
        <f t="shared" si="2"/>
        <v>5150.0800000000017</v>
      </c>
      <c r="H9" s="8"/>
      <c r="I9" s="8"/>
      <c r="J9" s="568"/>
      <c r="K9" s="6"/>
      <c r="L9" s="8"/>
      <c r="M9" s="8">
        <v>6625.1</v>
      </c>
      <c r="N9" s="568"/>
      <c r="O9" s="563">
        <v>4125.3</v>
      </c>
      <c r="P9" s="8">
        <v>38682.1</v>
      </c>
      <c r="Q9" s="8">
        <v>50545.48</v>
      </c>
      <c r="R9" s="568">
        <f t="shared" si="5"/>
        <v>130.66891404551458</v>
      </c>
      <c r="S9" s="3">
        <v>47895.199999999997</v>
      </c>
      <c r="T9" s="8"/>
      <c r="U9" s="8"/>
      <c r="V9" s="568"/>
      <c r="W9" s="6"/>
      <c r="X9" s="8">
        <v>120</v>
      </c>
      <c r="Y9" s="8">
        <v>299.5</v>
      </c>
      <c r="Z9" s="568">
        <f t="shared" si="6"/>
        <v>249.58333333333331</v>
      </c>
      <c r="AA9" s="3">
        <v>299.5</v>
      </c>
    </row>
    <row r="10" spans="1:27" ht="31.5">
      <c r="A10" s="12"/>
      <c r="B10" s="260" t="s">
        <v>156</v>
      </c>
      <c r="C10" s="8">
        <f t="shared" si="7"/>
        <v>5598</v>
      </c>
      <c r="D10" s="8">
        <f>SUM(I10+M10+Q10+U10+Y10)</f>
        <v>6059.3</v>
      </c>
      <c r="E10" s="568">
        <f t="shared" si="0"/>
        <v>108.24044301536264</v>
      </c>
      <c r="F10" s="568">
        <f t="shared" si="1"/>
        <v>6059.3</v>
      </c>
      <c r="G10" s="6">
        <f t="shared" si="2"/>
        <v>0</v>
      </c>
      <c r="H10" s="8"/>
      <c r="I10" s="8"/>
      <c r="J10" s="568"/>
      <c r="K10" s="6"/>
      <c r="L10" s="8">
        <v>3898</v>
      </c>
      <c r="M10" s="8">
        <v>3898</v>
      </c>
      <c r="N10" s="568">
        <f t="shared" si="4"/>
        <v>100</v>
      </c>
      <c r="O10" s="563">
        <v>3898</v>
      </c>
      <c r="P10" s="8">
        <v>1700</v>
      </c>
      <c r="Q10" s="8">
        <v>2161.3000000000002</v>
      </c>
      <c r="R10" s="568">
        <f t="shared" si="5"/>
        <v>127.13529411764708</v>
      </c>
      <c r="S10" s="3">
        <v>2161.3000000000002</v>
      </c>
      <c r="T10" s="8"/>
      <c r="U10" s="8"/>
      <c r="V10" s="568"/>
      <c r="W10" s="6"/>
      <c r="X10" s="8"/>
      <c r="Y10" s="8"/>
      <c r="Z10" s="568"/>
      <c r="AA10" s="552"/>
    </row>
    <row r="11" spans="1:27" ht="31.5">
      <c r="A11" s="287">
        <v>2</v>
      </c>
      <c r="B11" s="272" t="s">
        <v>146</v>
      </c>
      <c r="C11" s="4">
        <f>SUM(C12:C15)</f>
        <v>89681.4</v>
      </c>
      <c r="D11" s="4">
        <f>SUM(D12:D15)</f>
        <v>96021.361699999994</v>
      </c>
      <c r="E11" s="6">
        <f t="shared" ref="E11:E15" si="9">SUM(D11/C11*100)</f>
        <v>107.06942766281526</v>
      </c>
      <c r="F11" s="6">
        <f>SUM(K11+O11+S11+W11+AA11)</f>
        <v>91064.397369999991</v>
      </c>
      <c r="G11" s="6">
        <f>SUM(D11-F11)</f>
        <v>4956.9643300000025</v>
      </c>
      <c r="H11" s="4"/>
      <c r="I11" s="4">
        <v>168.6</v>
      </c>
      <c r="J11" s="6"/>
      <c r="K11" s="6"/>
      <c r="L11" s="4"/>
      <c r="M11" s="4">
        <f>SUM(M12:M15)</f>
        <v>1558.8000000000002</v>
      </c>
      <c r="N11" s="6"/>
      <c r="O11" s="4"/>
      <c r="P11" s="4">
        <f>SUM(P12:P15)</f>
        <v>41596</v>
      </c>
      <c r="Q11" s="6">
        <f t="shared" ref="Q11" si="10">SUM(Q12:Q15)</f>
        <v>41212.4617</v>
      </c>
      <c r="R11" s="6">
        <f t="shared" si="5"/>
        <v>99.077944273487844</v>
      </c>
      <c r="S11" s="584">
        <f t="shared" ref="S11" si="11">SUM(S12:S15)</f>
        <v>40974.997369999997</v>
      </c>
      <c r="T11" s="4">
        <f>SUM(T12:T15)</f>
        <v>47085.4</v>
      </c>
      <c r="U11" s="4">
        <f>SUM(U12:U15)</f>
        <v>50089.399999999994</v>
      </c>
      <c r="V11" s="6">
        <f t="shared" ref="V11:V42" si="12">SUM(U11/T11*100)</f>
        <v>106.37989695319567</v>
      </c>
      <c r="W11" s="4">
        <f>SUM(W12:W15)</f>
        <v>50089.399999999994</v>
      </c>
      <c r="X11" s="4"/>
      <c r="Y11" s="4">
        <f>SUM(Y12:Y15)</f>
        <v>3160.7</v>
      </c>
      <c r="Z11" s="6"/>
      <c r="AA11" s="4">
        <f>SUM(AA12:AA15)</f>
        <v>0</v>
      </c>
    </row>
    <row r="12" spans="1:27">
      <c r="A12" s="12"/>
      <c r="B12" s="255" t="s">
        <v>147</v>
      </c>
      <c r="C12" s="8">
        <f>SUM(H12+L12+P12+T12+X12)</f>
        <v>8401</v>
      </c>
      <c r="D12" s="8">
        <f t="shared" ref="D12:D15" si="13">SUM(I12+M12+Q12+U12+Y12)</f>
        <v>8648.4917000000005</v>
      </c>
      <c r="E12" s="568">
        <f t="shared" si="9"/>
        <v>102.9459790501131</v>
      </c>
      <c r="F12" s="568">
        <f>SUM(K12+O12+S12+W12+AA12)</f>
        <v>8411.0273699999998</v>
      </c>
      <c r="G12" s="6">
        <f t="shared" si="2"/>
        <v>237.4643300000007</v>
      </c>
      <c r="H12" s="8"/>
      <c r="I12" s="8"/>
      <c r="J12" s="568"/>
      <c r="K12" s="6"/>
      <c r="L12" s="8"/>
      <c r="M12" s="8"/>
      <c r="N12" s="568"/>
      <c r="O12" s="3"/>
      <c r="P12" s="8">
        <v>8401</v>
      </c>
      <c r="Q12" s="583">
        <v>8648.4917000000005</v>
      </c>
      <c r="R12" s="568">
        <f t="shared" si="5"/>
        <v>102.9459790501131</v>
      </c>
      <c r="S12" s="583">
        <v>8411.0273699999998</v>
      </c>
      <c r="T12" s="8"/>
      <c r="U12" s="8"/>
      <c r="V12" s="568"/>
      <c r="W12" s="8"/>
      <c r="X12" s="8"/>
      <c r="Y12" s="8"/>
      <c r="Z12" s="568"/>
      <c r="AA12" s="3"/>
    </row>
    <row r="13" spans="1:27" ht="31.5">
      <c r="A13" s="12"/>
      <c r="B13" s="255" t="s">
        <v>148</v>
      </c>
      <c r="C13" s="8">
        <v>52148.4</v>
      </c>
      <c r="D13" s="8">
        <f t="shared" si="13"/>
        <v>54505.51999999999</v>
      </c>
      <c r="E13" s="568">
        <f t="shared" si="9"/>
        <v>104.52002362488588</v>
      </c>
      <c r="F13" s="568">
        <f t="shared" ref="F13:F15" si="14">SUM(K13+O13+S13+W13+AA13)</f>
        <v>50815.42</v>
      </c>
      <c r="G13" s="6">
        <f t="shared" si="2"/>
        <v>3690.0999999999913</v>
      </c>
      <c r="H13" s="8"/>
      <c r="I13" s="8"/>
      <c r="J13" s="568"/>
      <c r="K13" s="6"/>
      <c r="L13" s="8"/>
      <c r="M13" s="8">
        <v>1107.9000000000001</v>
      </c>
      <c r="N13" s="568"/>
      <c r="O13" s="3">
        <v>480</v>
      </c>
      <c r="P13" s="8">
        <v>13199</v>
      </c>
      <c r="Q13" s="8">
        <v>11717.72</v>
      </c>
      <c r="R13" s="568">
        <f t="shared" si="5"/>
        <v>88.777331616031503</v>
      </c>
      <c r="S13" s="3">
        <v>11717.72</v>
      </c>
      <c r="T13" s="8">
        <v>37949.4</v>
      </c>
      <c r="U13" s="8">
        <v>38617.699999999997</v>
      </c>
      <c r="V13" s="568">
        <f t="shared" si="12"/>
        <v>101.7610291598813</v>
      </c>
      <c r="W13" s="8">
        <v>38617.699999999997</v>
      </c>
      <c r="X13" s="8"/>
      <c r="Y13" s="8">
        <v>3062.2</v>
      </c>
      <c r="Z13" s="568"/>
      <c r="AA13" s="3"/>
    </row>
    <row r="14" spans="1:27">
      <c r="A14" s="12"/>
      <c r="B14" s="255" t="s">
        <v>149</v>
      </c>
      <c r="C14" s="8">
        <f>SUM(H14+L14+P14+T14+X14)</f>
        <v>20066</v>
      </c>
      <c r="D14" s="8">
        <f t="shared" si="13"/>
        <v>21309.25</v>
      </c>
      <c r="E14" s="568">
        <f t="shared" si="9"/>
        <v>106.19580384730389</v>
      </c>
      <c r="F14" s="568">
        <f t="shared" si="14"/>
        <v>21309.25</v>
      </c>
      <c r="G14" s="6">
        <f t="shared" si="2"/>
        <v>0</v>
      </c>
      <c r="H14" s="8"/>
      <c r="I14" s="8"/>
      <c r="J14" s="568"/>
      <c r="K14" s="6"/>
      <c r="L14" s="8"/>
      <c r="M14" s="8">
        <v>303</v>
      </c>
      <c r="N14" s="568"/>
      <c r="O14" s="3">
        <v>303</v>
      </c>
      <c r="P14" s="8">
        <v>19996</v>
      </c>
      <c r="Q14" s="8">
        <v>20846.25</v>
      </c>
      <c r="R14" s="568">
        <f t="shared" si="5"/>
        <v>104.25210042008402</v>
      </c>
      <c r="S14" s="3">
        <v>20846.25</v>
      </c>
      <c r="T14" s="8">
        <v>70</v>
      </c>
      <c r="U14" s="8">
        <v>160</v>
      </c>
      <c r="V14" s="568">
        <f t="shared" si="12"/>
        <v>228.57142857142856</v>
      </c>
      <c r="W14" s="8">
        <v>160</v>
      </c>
      <c r="X14" s="8"/>
      <c r="Y14" s="8"/>
      <c r="Z14" s="568"/>
      <c r="AA14" s="3"/>
    </row>
    <row r="15" spans="1:27">
      <c r="A15" s="12"/>
      <c r="B15" s="255" t="s">
        <v>150</v>
      </c>
      <c r="C15" s="8">
        <f>SUM(H15+L15+P15+T15+X15)</f>
        <v>9066</v>
      </c>
      <c r="D15" s="8">
        <f t="shared" si="13"/>
        <v>11558.1</v>
      </c>
      <c r="E15" s="568">
        <f t="shared" si="9"/>
        <v>127.48841826604898</v>
      </c>
      <c r="F15" s="568">
        <f t="shared" si="14"/>
        <v>11459.6</v>
      </c>
      <c r="G15" s="6">
        <f t="shared" si="2"/>
        <v>98.5</v>
      </c>
      <c r="H15" s="8"/>
      <c r="I15" s="8"/>
      <c r="J15" s="568"/>
      <c r="K15" s="6"/>
      <c r="L15" s="8"/>
      <c r="M15" s="8">
        <v>147.9</v>
      </c>
      <c r="N15" s="568"/>
      <c r="O15" s="6">
        <v>147.9</v>
      </c>
      <c r="P15" s="8"/>
      <c r="Q15" s="8"/>
      <c r="R15" s="568"/>
      <c r="S15" s="6"/>
      <c r="T15" s="8">
        <v>9066</v>
      </c>
      <c r="U15" s="8">
        <v>11311.7</v>
      </c>
      <c r="V15" s="568">
        <f t="shared" si="12"/>
        <v>124.7705713655416</v>
      </c>
      <c r="W15" s="8">
        <v>11311.7</v>
      </c>
      <c r="X15" s="8"/>
      <c r="Y15" s="8">
        <v>98.5</v>
      </c>
      <c r="Z15" s="568"/>
      <c r="AA15" s="3"/>
    </row>
    <row r="16" spans="1:27" ht="31.5">
      <c r="A16" s="4">
        <v>3</v>
      </c>
      <c r="B16" s="5" t="s">
        <v>9</v>
      </c>
      <c r="C16" s="4">
        <f>SUM(C17:C26)</f>
        <v>251234.21999999997</v>
      </c>
      <c r="D16" s="6">
        <f>SUM(D17:D26)</f>
        <v>165060.35999999999</v>
      </c>
      <c r="E16" s="6">
        <f>SUM(D16/C16*100)</f>
        <v>65.699792010817632</v>
      </c>
      <c r="F16" s="6">
        <f>SUM(K16+O16+S16+W16+AA16)</f>
        <v>163402.38</v>
      </c>
      <c r="G16" s="6">
        <f>SUM(D16-F16)</f>
        <v>1657.9799999999814</v>
      </c>
      <c r="H16" s="4">
        <f>SUM(H17:H26)</f>
        <v>3000</v>
      </c>
      <c r="I16" s="4">
        <f>SUM(I17:I26)</f>
        <v>6001.23</v>
      </c>
      <c r="J16" s="6">
        <f t="shared" si="3"/>
        <v>200.041</v>
      </c>
      <c r="K16" s="6">
        <f>SUM(K17:K26)</f>
        <v>6001.23</v>
      </c>
      <c r="L16" s="4">
        <f t="shared" ref="L16" si="15">SUM(L17:L26)</f>
        <v>163646.84</v>
      </c>
      <c r="M16" s="4">
        <f>SUM(M17:M26)</f>
        <v>145567.26</v>
      </c>
      <c r="N16" s="6">
        <f t="shared" si="4"/>
        <v>88.952075090481443</v>
      </c>
      <c r="O16" s="6">
        <f>SUM(O17:O26)</f>
        <v>145567.26</v>
      </c>
      <c r="P16" s="4">
        <f t="shared" ref="P16:Q16" si="16">SUM(P17:P26)</f>
        <v>8163.76</v>
      </c>
      <c r="Q16" s="4">
        <f t="shared" si="16"/>
        <v>3033.04</v>
      </c>
      <c r="R16" s="6">
        <f t="shared" si="5"/>
        <v>37.152488559193316</v>
      </c>
      <c r="S16" s="6">
        <f>SUM(S17:S26)</f>
        <v>3467.65</v>
      </c>
      <c r="T16" s="4">
        <f t="shared" ref="T16:U16" si="17">SUM(T17:T26)</f>
        <v>3088.76</v>
      </c>
      <c r="U16" s="4">
        <f t="shared" si="17"/>
        <v>2500</v>
      </c>
      <c r="V16" s="6">
        <f t="shared" si="12"/>
        <v>80.938629093875861</v>
      </c>
      <c r="W16" s="6">
        <f>SUM(W17:W26)</f>
        <v>2500</v>
      </c>
      <c r="X16" s="4">
        <f>SUM(X17:X26)</f>
        <v>73334.86</v>
      </c>
      <c r="Y16" s="4">
        <f t="shared" ref="Y16" si="18">SUM(Y17:Y26)</f>
        <v>7958.83</v>
      </c>
      <c r="Z16" s="6">
        <f t="shared" si="6"/>
        <v>10.852724066017171</v>
      </c>
      <c r="AA16" s="6">
        <f>SUM(AA17:AA26)</f>
        <v>5866.24</v>
      </c>
    </row>
    <row r="17" spans="1:27" ht="47.25">
      <c r="A17" s="7"/>
      <c r="B17" s="237" t="s">
        <v>11</v>
      </c>
      <c r="C17" s="8">
        <f t="shared" ref="C17:D26" si="19">SUM(H17+L17+P17+T17+X17)</f>
        <v>1250</v>
      </c>
      <c r="D17" s="9">
        <f t="shared" si="19"/>
        <v>1216.23</v>
      </c>
      <c r="E17" s="568"/>
      <c r="F17" s="568">
        <f t="shared" ref="F17:F30" si="20">SUM(K17+O17+S17+W17+AA17)</f>
        <v>1216.23</v>
      </c>
      <c r="G17" s="6">
        <f t="shared" ref="G17:G78" si="21">SUM(D17-F17)</f>
        <v>0</v>
      </c>
      <c r="H17" s="8"/>
      <c r="I17" s="8"/>
      <c r="J17" s="568"/>
      <c r="K17" s="6"/>
      <c r="L17" s="8"/>
      <c r="M17" s="8">
        <v>478.89</v>
      </c>
      <c r="N17" s="568"/>
      <c r="O17" s="6">
        <v>478.89</v>
      </c>
      <c r="P17" s="569">
        <v>800</v>
      </c>
      <c r="Q17" s="8">
        <v>287.33999999999997</v>
      </c>
      <c r="R17" s="568">
        <f t="shared" si="5"/>
        <v>35.917499999999997</v>
      </c>
      <c r="S17" s="6">
        <v>287.33999999999997</v>
      </c>
      <c r="T17" s="8">
        <v>450</v>
      </c>
      <c r="U17" s="8">
        <v>450</v>
      </c>
      <c r="V17" s="568">
        <f t="shared" si="12"/>
        <v>100</v>
      </c>
      <c r="W17" s="6">
        <v>450</v>
      </c>
      <c r="X17" s="8"/>
      <c r="Y17" s="8"/>
      <c r="Z17" s="568"/>
      <c r="AA17" s="552"/>
    </row>
    <row r="18" spans="1:27" ht="31.5">
      <c r="A18" s="10"/>
      <c r="B18" s="238" t="s">
        <v>13</v>
      </c>
      <c r="C18" s="8">
        <f t="shared" si="19"/>
        <v>144909.21999999997</v>
      </c>
      <c r="D18" s="9">
        <f t="shared" si="19"/>
        <v>136261.46</v>
      </c>
      <c r="E18" s="568">
        <f t="shared" ref="E18:E23" si="22">SUM(D18/C18*100)</f>
        <v>94.032291389050343</v>
      </c>
      <c r="F18" s="568">
        <f t="shared" si="20"/>
        <v>137637.84</v>
      </c>
      <c r="G18" s="6">
        <f t="shared" si="21"/>
        <v>-1376.3800000000047</v>
      </c>
      <c r="H18" s="8"/>
      <c r="I18" s="8"/>
      <c r="J18" s="568"/>
      <c r="K18" s="6"/>
      <c r="L18" s="569">
        <v>114446.84</v>
      </c>
      <c r="M18" s="569">
        <v>136261.46</v>
      </c>
      <c r="N18" s="568">
        <f t="shared" si="4"/>
        <v>119.06091946269552</v>
      </c>
      <c r="O18" s="6">
        <v>136261.46</v>
      </c>
      <c r="P18" s="569">
        <v>1913.76</v>
      </c>
      <c r="Q18" s="8"/>
      <c r="R18" s="568">
        <f t="shared" si="5"/>
        <v>0</v>
      </c>
      <c r="S18" s="6">
        <v>1376.38</v>
      </c>
      <c r="T18" s="569">
        <v>713.76</v>
      </c>
      <c r="U18" s="8"/>
      <c r="V18" s="568">
        <f t="shared" si="12"/>
        <v>0</v>
      </c>
      <c r="W18" s="6"/>
      <c r="X18" s="569">
        <v>27834.86</v>
      </c>
      <c r="Y18" s="8"/>
      <c r="Z18" s="568">
        <f t="shared" si="6"/>
        <v>0</v>
      </c>
      <c r="AA18" s="552"/>
    </row>
    <row r="19" spans="1:27">
      <c r="A19" s="7"/>
      <c r="B19" s="238" t="s">
        <v>15</v>
      </c>
      <c r="C19" s="8">
        <f t="shared" si="19"/>
        <v>0</v>
      </c>
      <c r="D19" s="9">
        <f t="shared" si="19"/>
        <v>0</v>
      </c>
      <c r="E19" s="568"/>
      <c r="F19" s="568">
        <f t="shared" si="20"/>
        <v>0</v>
      </c>
      <c r="G19" s="6">
        <f t="shared" si="21"/>
        <v>0</v>
      </c>
      <c r="H19" s="8"/>
      <c r="I19" s="8"/>
      <c r="J19" s="568"/>
      <c r="K19" s="6"/>
      <c r="L19" s="8"/>
      <c r="M19" s="8"/>
      <c r="N19" s="568"/>
      <c r="O19" s="6"/>
      <c r="P19" s="8"/>
      <c r="Q19" s="8"/>
      <c r="R19" s="568"/>
      <c r="S19" s="6"/>
      <c r="T19" s="8"/>
      <c r="U19" s="8"/>
      <c r="V19" s="568"/>
      <c r="W19" s="6"/>
      <c r="X19" s="8"/>
      <c r="Y19" s="8"/>
      <c r="Z19" s="568"/>
      <c r="AA19" s="552"/>
    </row>
    <row r="20" spans="1:27" ht="31.5">
      <c r="A20" s="10"/>
      <c r="B20" s="238" t="s">
        <v>17</v>
      </c>
      <c r="C20" s="8">
        <f t="shared" si="19"/>
        <v>0</v>
      </c>
      <c r="D20" s="9">
        <f t="shared" si="19"/>
        <v>0</v>
      </c>
      <c r="E20" s="568"/>
      <c r="F20" s="568">
        <f t="shared" si="20"/>
        <v>0</v>
      </c>
      <c r="G20" s="6">
        <f t="shared" si="21"/>
        <v>0</v>
      </c>
      <c r="H20" s="8"/>
      <c r="I20" s="8"/>
      <c r="J20" s="568"/>
      <c r="K20" s="6"/>
      <c r="L20" s="8"/>
      <c r="M20" s="8"/>
      <c r="N20" s="568"/>
      <c r="O20" s="6"/>
      <c r="P20" s="8"/>
      <c r="Q20" s="8"/>
      <c r="R20" s="568"/>
      <c r="S20" s="6"/>
      <c r="T20" s="8"/>
      <c r="U20" s="8"/>
      <c r="V20" s="568"/>
      <c r="W20" s="6"/>
      <c r="X20" s="8"/>
      <c r="Y20" s="8"/>
      <c r="Z20" s="568"/>
      <c r="AA20" s="552"/>
    </row>
    <row r="21" spans="1:27">
      <c r="A21" s="10"/>
      <c r="B21" s="238" t="s">
        <v>19</v>
      </c>
      <c r="C21" s="8">
        <f t="shared" si="19"/>
        <v>38650</v>
      </c>
      <c r="D21" s="9">
        <f t="shared" si="19"/>
        <v>13782.61</v>
      </c>
      <c r="E21" s="568">
        <f t="shared" si="22"/>
        <v>35.660051746442434</v>
      </c>
      <c r="F21" s="568">
        <f t="shared" si="20"/>
        <v>10748.25</v>
      </c>
      <c r="G21" s="6">
        <f t="shared" si="21"/>
        <v>3034.3600000000006</v>
      </c>
      <c r="H21" s="8"/>
      <c r="I21" s="8"/>
      <c r="J21" s="568"/>
      <c r="K21" s="6"/>
      <c r="L21" s="8">
        <v>20000</v>
      </c>
      <c r="M21" s="8">
        <v>4673.78</v>
      </c>
      <c r="N21" s="568">
        <f t="shared" si="4"/>
        <v>23.368899999999996</v>
      </c>
      <c r="O21" s="6">
        <v>4673.78</v>
      </c>
      <c r="P21" s="8">
        <v>1000</v>
      </c>
      <c r="Q21" s="8">
        <v>1000</v>
      </c>
      <c r="R21" s="568">
        <f t="shared" si="5"/>
        <v>100</v>
      </c>
      <c r="S21" s="6">
        <v>58.23</v>
      </c>
      <c r="T21" s="8">
        <v>650</v>
      </c>
      <c r="U21" s="8">
        <v>150</v>
      </c>
      <c r="V21" s="568">
        <f t="shared" si="12"/>
        <v>23.076923076923077</v>
      </c>
      <c r="W21" s="6">
        <v>150</v>
      </c>
      <c r="X21" s="8">
        <v>17000</v>
      </c>
      <c r="Y21" s="8">
        <v>7958.83</v>
      </c>
      <c r="Z21" s="568">
        <f t="shared" si="6"/>
        <v>46.816647058823527</v>
      </c>
      <c r="AA21" s="552">
        <v>5866.24</v>
      </c>
    </row>
    <row r="22" spans="1:27">
      <c r="A22" s="10"/>
      <c r="B22" s="238" t="s">
        <v>21</v>
      </c>
      <c r="C22" s="8">
        <f t="shared" si="19"/>
        <v>8475</v>
      </c>
      <c r="D22" s="9">
        <f t="shared" si="19"/>
        <v>13800.060000000001</v>
      </c>
      <c r="E22" s="568">
        <f t="shared" si="22"/>
        <v>162.83256637168145</v>
      </c>
      <c r="F22" s="568">
        <f t="shared" si="20"/>
        <v>13800.060000000001</v>
      </c>
      <c r="G22" s="6">
        <f t="shared" si="21"/>
        <v>0</v>
      </c>
      <c r="H22" s="8">
        <v>3000</v>
      </c>
      <c r="I22" s="8">
        <v>6001.23</v>
      </c>
      <c r="J22" s="568">
        <f t="shared" si="3"/>
        <v>200.041</v>
      </c>
      <c r="K22" s="6">
        <v>6001.23</v>
      </c>
      <c r="L22" s="8">
        <v>1700</v>
      </c>
      <c r="M22" s="8">
        <v>4153.13</v>
      </c>
      <c r="N22" s="568">
        <f t="shared" si="4"/>
        <v>244.30176470588236</v>
      </c>
      <c r="O22" s="6">
        <v>4153.13</v>
      </c>
      <c r="P22" s="8">
        <v>2500</v>
      </c>
      <c r="Q22" s="8">
        <v>1745.7</v>
      </c>
      <c r="R22" s="568">
        <f t="shared" si="5"/>
        <v>69.828000000000003</v>
      </c>
      <c r="S22" s="6">
        <v>1745.7</v>
      </c>
      <c r="T22" s="8">
        <v>1275</v>
      </c>
      <c r="U22" s="8">
        <v>1900</v>
      </c>
      <c r="V22" s="568">
        <f t="shared" si="12"/>
        <v>149.01960784313727</v>
      </c>
      <c r="W22" s="6">
        <v>1900</v>
      </c>
      <c r="X22" s="8"/>
      <c r="Y22" s="8"/>
      <c r="Z22" s="568"/>
      <c r="AA22" s="552"/>
    </row>
    <row r="23" spans="1:27">
      <c r="A23" s="10"/>
      <c r="B23" s="238" t="s">
        <v>23</v>
      </c>
      <c r="C23" s="8">
        <f t="shared" si="19"/>
        <v>11600</v>
      </c>
      <c r="D23" s="8">
        <f t="shared" si="19"/>
        <v>0</v>
      </c>
      <c r="E23" s="568">
        <f t="shared" si="22"/>
        <v>0</v>
      </c>
      <c r="F23" s="568">
        <f t="shared" si="20"/>
        <v>0</v>
      </c>
      <c r="G23" s="6">
        <f t="shared" si="21"/>
        <v>0</v>
      </c>
      <c r="H23" s="8"/>
      <c r="I23" s="8"/>
      <c r="J23" s="568"/>
      <c r="K23" s="6"/>
      <c r="L23" s="8">
        <v>10500</v>
      </c>
      <c r="M23" s="8"/>
      <c r="N23" s="568">
        <f t="shared" si="4"/>
        <v>0</v>
      </c>
      <c r="O23" s="6"/>
      <c r="P23" s="8">
        <v>1100</v>
      </c>
      <c r="Q23" s="8"/>
      <c r="R23" s="568">
        <f t="shared" si="5"/>
        <v>0</v>
      </c>
      <c r="S23" s="6"/>
      <c r="T23" s="8"/>
      <c r="U23" s="8"/>
      <c r="V23" s="568"/>
      <c r="W23" s="6"/>
      <c r="X23" s="8"/>
      <c r="Y23" s="8"/>
      <c r="Z23" s="568"/>
      <c r="AA23" s="552"/>
    </row>
    <row r="24" spans="1:27" ht="31.5">
      <c r="A24" s="10"/>
      <c r="B24" s="238" t="s">
        <v>25</v>
      </c>
      <c r="C24" s="8">
        <f t="shared" si="19"/>
        <v>0</v>
      </c>
      <c r="D24" s="8">
        <f t="shared" si="19"/>
        <v>0</v>
      </c>
      <c r="E24" s="568"/>
      <c r="F24" s="568">
        <f t="shared" si="20"/>
        <v>0</v>
      </c>
      <c r="G24" s="6">
        <f t="shared" si="21"/>
        <v>0</v>
      </c>
      <c r="H24" s="8"/>
      <c r="I24" s="8"/>
      <c r="J24" s="568"/>
      <c r="K24" s="6"/>
      <c r="L24" s="8"/>
      <c r="M24" s="8"/>
      <c r="N24" s="568"/>
      <c r="O24" s="6"/>
      <c r="P24" s="8"/>
      <c r="Q24" s="8"/>
      <c r="R24" s="568"/>
      <c r="S24" s="6"/>
      <c r="T24" s="8"/>
      <c r="U24" s="8"/>
      <c r="V24" s="568"/>
      <c r="W24" s="6"/>
      <c r="X24" s="8"/>
      <c r="Y24" s="8"/>
      <c r="Z24" s="568"/>
      <c r="AA24" s="552"/>
    </row>
    <row r="25" spans="1:27" ht="31.5">
      <c r="A25" s="10"/>
      <c r="B25" s="238" t="s">
        <v>27</v>
      </c>
      <c r="C25" s="8">
        <f t="shared" si="19"/>
        <v>46350</v>
      </c>
      <c r="D25" s="8">
        <f t="shared" si="19"/>
        <v>0</v>
      </c>
      <c r="E25" s="568">
        <f>SUM(D25/C25*100)</f>
        <v>0</v>
      </c>
      <c r="F25" s="568">
        <f t="shared" si="20"/>
        <v>0</v>
      </c>
      <c r="G25" s="6">
        <f t="shared" si="21"/>
        <v>0</v>
      </c>
      <c r="H25" s="8"/>
      <c r="I25" s="8"/>
      <c r="J25" s="568"/>
      <c r="K25" s="6"/>
      <c r="L25" s="8">
        <v>17000</v>
      </c>
      <c r="M25" s="8"/>
      <c r="N25" s="568">
        <f t="shared" si="4"/>
        <v>0</v>
      </c>
      <c r="O25" s="6"/>
      <c r="P25" s="8">
        <v>850</v>
      </c>
      <c r="Q25" s="8"/>
      <c r="R25" s="568">
        <f t="shared" si="5"/>
        <v>0</v>
      </c>
      <c r="S25" s="6"/>
      <c r="T25" s="8"/>
      <c r="U25" s="8"/>
      <c r="V25" s="568"/>
      <c r="W25" s="6"/>
      <c r="X25" s="8">
        <v>28500</v>
      </c>
      <c r="Y25" s="8"/>
      <c r="Z25" s="568">
        <f t="shared" si="6"/>
        <v>0</v>
      </c>
      <c r="AA25" s="552"/>
    </row>
    <row r="26" spans="1:27">
      <c r="A26" s="10"/>
      <c r="B26" s="238" t="s">
        <v>29</v>
      </c>
      <c r="C26" s="8">
        <f t="shared" si="19"/>
        <v>0</v>
      </c>
      <c r="D26" s="8">
        <f t="shared" si="19"/>
        <v>0</v>
      </c>
      <c r="E26" s="568"/>
      <c r="F26" s="568">
        <f t="shared" si="20"/>
        <v>0</v>
      </c>
      <c r="G26" s="6">
        <f t="shared" si="21"/>
        <v>0</v>
      </c>
      <c r="H26" s="8"/>
      <c r="I26" s="8"/>
      <c r="J26" s="568"/>
      <c r="K26" s="6"/>
      <c r="L26" s="8"/>
      <c r="M26" s="8"/>
      <c r="N26" s="568"/>
      <c r="O26" s="6"/>
      <c r="P26" s="8"/>
      <c r="Q26" s="8"/>
      <c r="R26" s="568" t="e">
        <f t="shared" si="5"/>
        <v>#DIV/0!</v>
      </c>
      <c r="S26" s="6"/>
      <c r="T26" s="8"/>
      <c r="U26" s="8"/>
      <c r="V26" s="568"/>
      <c r="W26" s="6"/>
      <c r="X26" s="8"/>
      <c r="Y26" s="8"/>
      <c r="Z26" s="568"/>
      <c r="AA26" s="552"/>
    </row>
    <row r="27" spans="1:27">
      <c r="A27" s="4">
        <v>4</v>
      </c>
      <c r="B27" s="11" t="s">
        <v>30</v>
      </c>
      <c r="C27" s="4">
        <f>SUM(C28:C30)</f>
        <v>40400</v>
      </c>
      <c r="D27" s="6">
        <f>SUM(D28:D30)</f>
        <v>39721.674570000003</v>
      </c>
      <c r="E27" s="6">
        <f t="shared" ref="E27:E30" si="23">SUM(D27/C27*100)</f>
        <v>98.320976658415844</v>
      </c>
      <c r="F27" s="6">
        <f t="shared" si="20"/>
        <v>38471.699999999997</v>
      </c>
      <c r="G27" s="6">
        <f t="shared" si="21"/>
        <v>1249.9745700000058</v>
      </c>
      <c r="H27" s="4"/>
      <c r="I27" s="4"/>
      <c r="J27" s="6"/>
      <c r="K27" s="4"/>
      <c r="L27" s="6">
        <f t="shared" ref="L27:M27" si="24">SUM(L28:L30)</f>
        <v>25000</v>
      </c>
      <c r="M27" s="6">
        <f t="shared" si="24"/>
        <v>22511.53</v>
      </c>
      <c r="N27" s="6">
        <f t="shared" si="4"/>
        <v>90.046120000000002</v>
      </c>
      <c r="O27" s="6">
        <v>22511.53</v>
      </c>
      <c r="P27" s="6">
        <f t="shared" ref="P27:S27" si="25">SUM(P28:P30)</f>
        <v>15400</v>
      </c>
      <c r="Q27" s="6">
        <f t="shared" si="25"/>
        <v>17210.14457</v>
      </c>
      <c r="R27" s="6">
        <f t="shared" si="5"/>
        <v>111.75418551948053</v>
      </c>
      <c r="S27" s="6">
        <f t="shared" si="25"/>
        <v>15960.169999999998</v>
      </c>
      <c r="T27" s="4"/>
      <c r="U27" s="4"/>
      <c r="V27" s="6"/>
      <c r="W27" s="4"/>
      <c r="X27" s="4"/>
      <c r="Y27" s="4"/>
      <c r="Z27" s="6"/>
      <c r="AA27" s="552"/>
    </row>
    <row r="28" spans="1:27" s="15" customFormat="1" ht="63">
      <c r="A28" s="12"/>
      <c r="B28" s="262" t="s">
        <v>32</v>
      </c>
      <c r="C28" s="8">
        <f t="shared" ref="C28:D30" si="26">SUM(H28+L28+P28+T28+X28)</f>
        <v>3000</v>
      </c>
      <c r="D28" s="9">
        <f t="shared" si="26"/>
        <v>3157.3473100000001</v>
      </c>
      <c r="E28" s="568">
        <f t="shared" si="23"/>
        <v>105.24491033333334</v>
      </c>
      <c r="F28" s="568">
        <f t="shared" si="20"/>
        <v>2907.37</v>
      </c>
      <c r="G28" s="6">
        <f t="shared" si="21"/>
        <v>249.97731000000022</v>
      </c>
      <c r="H28" s="13"/>
      <c r="I28" s="13"/>
      <c r="J28" s="568"/>
      <c r="K28" s="4"/>
      <c r="L28" s="8"/>
      <c r="M28" s="8"/>
      <c r="N28" s="568"/>
      <c r="O28" s="14"/>
      <c r="P28" s="8">
        <v>3000</v>
      </c>
      <c r="Q28" s="570">
        <v>3157.3473100000001</v>
      </c>
      <c r="R28" s="568">
        <f t="shared" si="5"/>
        <v>105.24491033333334</v>
      </c>
      <c r="S28" s="6">
        <v>2907.37</v>
      </c>
      <c r="T28" s="13"/>
      <c r="U28" s="13"/>
      <c r="V28" s="568"/>
      <c r="W28" s="4"/>
      <c r="X28" s="13"/>
      <c r="Y28" s="13"/>
      <c r="Z28" s="568"/>
      <c r="AA28" s="552"/>
    </row>
    <row r="29" spans="1:27" s="15" customFormat="1" ht="31.5">
      <c r="A29" s="12"/>
      <c r="B29" s="262" t="s">
        <v>34</v>
      </c>
      <c r="C29" s="8">
        <f t="shared" si="26"/>
        <v>7000</v>
      </c>
      <c r="D29" s="9">
        <f t="shared" si="26"/>
        <v>11867.25014</v>
      </c>
      <c r="E29" s="568">
        <f t="shared" si="23"/>
        <v>169.53214485714284</v>
      </c>
      <c r="F29" s="568">
        <f t="shared" si="20"/>
        <v>11867.25</v>
      </c>
      <c r="G29" s="6">
        <f t="shared" si="21"/>
        <v>1.4000000010128133E-4</v>
      </c>
      <c r="H29" s="13"/>
      <c r="I29" s="13"/>
      <c r="J29" s="568"/>
      <c r="K29" s="4"/>
      <c r="L29" s="8"/>
      <c r="M29" s="8"/>
      <c r="N29" s="568"/>
      <c r="O29" s="14"/>
      <c r="P29" s="8">
        <v>7000</v>
      </c>
      <c r="Q29" s="570">
        <v>11867.25014</v>
      </c>
      <c r="R29" s="568">
        <f t="shared" si="5"/>
        <v>169.53214485714284</v>
      </c>
      <c r="S29" s="6">
        <v>11867.25</v>
      </c>
      <c r="T29" s="13"/>
      <c r="U29" s="13"/>
      <c r="V29" s="568"/>
      <c r="W29" s="4"/>
      <c r="X29" s="13"/>
      <c r="Y29" s="13"/>
      <c r="Z29" s="568"/>
      <c r="AA29" s="552"/>
    </row>
    <row r="30" spans="1:27" s="15" customFormat="1" ht="31.5">
      <c r="A30" s="12"/>
      <c r="B30" s="238" t="s">
        <v>36</v>
      </c>
      <c r="C30" s="8">
        <f t="shared" si="26"/>
        <v>30400</v>
      </c>
      <c r="D30" s="9">
        <f t="shared" si="26"/>
        <v>24697.077119999998</v>
      </c>
      <c r="E30" s="568">
        <f t="shared" si="23"/>
        <v>81.24038526315789</v>
      </c>
      <c r="F30" s="568">
        <f t="shared" si="20"/>
        <v>23697.079999999998</v>
      </c>
      <c r="G30" s="6">
        <f t="shared" si="21"/>
        <v>999.99712</v>
      </c>
      <c r="H30" s="13"/>
      <c r="I30" s="13"/>
      <c r="J30" s="568"/>
      <c r="K30" s="4"/>
      <c r="L30" s="8">
        <v>25000</v>
      </c>
      <c r="M30" s="570">
        <v>22511.53</v>
      </c>
      <c r="N30" s="568">
        <f t="shared" si="4"/>
        <v>90.046120000000002</v>
      </c>
      <c r="O30" s="6">
        <v>22511.53</v>
      </c>
      <c r="P30" s="8">
        <v>5400</v>
      </c>
      <c r="Q30" s="570">
        <v>2185.5471200000002</v>
      </c>
      <c r="R30" s="568">
        <f t="shared" si="5"/>
        <v>40.473094814814822</v>
      </c>
      <c r="S30" s="6">
        <v>1185.55</v>
      </c>
      <c r="T30" s="13"/>
      <c r="U30" s="13"/>
      <c r="V30" s="568"/>
      <c r="W30" s="4"/>
      <c r="X30" s="13"/>
      <c r="Y30" s="13"/>
      <c r="Z30" s="568"/>
      <c r="AA30" s="552"/>
    </row>
    <row r="31" spans="1:27" ht="47.25">
      <c r="A31" s="4">
        <v>5</v>
      </c>
      <c r="B31" s="16" t="s">
        <v>39</v>
      </c>
      <c r="C31" s="4">
        <f>SUM(C32:C43)</f>
        <v>284921.94</v>
      </c>
      <c r="D31" s="4">
        <f>SUM(D32:D43)</f>
        <v>253334.82</v>
      </c>
      <c r="E31" s="6">
        <f>SUM(D31/C31*100)</f>
        <v>88.913763538181726</v>
      </c>
      <c r="F31" s="6">
        <f t="shared" ref="F31:F95" si="27">SUM(K31+O31+S31+W31+AA31)</f>
        <v>253334.81999999998</v>
      </c>
      <c r="G31" s="6">
        <f t="shared" si="21"/>
        <v>2.9103830456733704E-11</v>
      </c>
      <c r="H31" s="4">
        <f t="shared" ref="H31:I31" si="28">SUM(H32:H43)</f>
        <v>36075</v>
      </c>
      <c r="I31" s="4">
        <f t="shared" si="28"/>
        <v>24168.27</v>
      </c>
      <c r="J31" s="6">
        <f t="shared" si="3"/>
        <v>66.994511434511438</v>
      </c>
      <c r="K31" s="6">
        <f>SUM(K32:K43)</f>
        <v>24168.27</v>
      </c>
      <c r="L31" s="17">
        <f>SUM(L32:L43)</f>
        <v>173959.6</v>
      </c>
      <c r="M31" s="4">
        <f t="shared" ref="M31" si="29">SUM(M32:M43)</f>
        <v>160558.37</v>
      </c>
      <c r="N31" s="6">
        <f t="shared" si="4"/>
        <v>92.296355015762273</v>
      </c>
      <c r="O31" s="6">
        <f>SUM(O32:O43)</f>
        <v>160558.37</v>
      </c>
      <c r="P31" s="4">
        <f t="shared" ref="P31:Q31" si="30">SUM(P32:P43)</f>
        <v>17881.18</v>
      </c>
      <c r="Q31" s="4">
        <f t="shared" si="30"/>
        <v>11691.179999999998</v>
      </c>
      <c r="R31" s="6">
        <f t="shared" si="5"/>
        <v>65.382597792763107</v>
      </c>
      <c r="S31" s="6">
        <f>SUM(S32:S43)</f>
        <v>11691.179999999998</v>
      </c>
      <c r="T31" s="4">
        <f>SUM(T32:T43)</f>
        <v>4300</v>
      </c>
      <c r="U31" s="4"/>
      <c r="V31" s="6">
        <f t="shared" si="12"/>
        <v>0</v>
      </c>
      <c r="W31" s="6">
        <f>SUM(W32:W43)</f>
        <v>0</v>
      </c>
      <c r="X31" s="4">
        <f t="shared" ref="X31:Y31" si="31">SUM(X32:X43)</f>
        <v>52706.16</v>
      </c>
      <c r="Y31" s="4">
        <f t="shared" si="31"/>
        <v>56917</v>
      </c>
      <c r="Z31" s="6">
        <f t="shared" si="6"/>
        <v>107.98927487792697</v>
      </c>
      <c r="AA31" s="6">
        <f>SUM(AA32:AA43)</f>
        <v>56917</v>
      </c>
    </row>
    <row r="32" spans="1:27">
      <c r="A32" s="7"/>
      <c r="B32" s="238" t="s">
        <v>41</v>
      </c>
      <c r="C32" s="8">
        <f t="shared" ref="C32:D43" si="32">SUM(H32+L32+P32+T32+X32)</f>
        <v>30624</v>
      </c>
      <c r="D32" s="9">
        <f t="shared" si="32"/>
        <v>22534.7</v>
      </c>
      <c r="E32" s="568">
        <f t="shared" ref="E32:E96" si="33">SUM(D32/C32*100)</f>
        <v>73.58509665621736</v>
      </c>
      <c r="F32" s="568">
        <f t="shared" si="27"/>
        <v>22534.7</v>
      </c>
      <c r="G32" s="6">
        <f t="shared" si="21"/>
        <v>0</v>
      </c>
      <c r="H32" s="560">
        <f>SUM([1]сх!D58)</f>
        <v>1100</v>
      </c>
      <c r="I32" s="8">
        <v>1971.12</v>
      </c>
      <c r="J32" s="568">
        <f t="shared" si="3"/>
        <v>179.19272727272727</v>
      </c>
      <c r="K32" s="6">
        <v>1971.12</v>
      </c>
      <c r="L32" s="560">
        <f>SUM([1]сх!E58)</f>
        <v>12980</v>
      </c>
      <c r="M32" s="8">
        <v>12252.67</v>
      </c>
      <c r="N32" s="568">
        <f t="shared" si="4"/>
        <v>94.396533127889057</v>
      </c>
      <c r="O32" s="6">
        <v>12252.67</v>
      </c>
      <c r="P32" s="560">
        <f>SUM([1]сх!F58)</f>
        <v>7050</v>
      </c>
      <c r="Q32" s="8">
        <v>3570.91</v>
      </c>
      <c r="R32" s="568">
        <f t="shared" si="5"/>
        <v>50.651205673758859</v>
      </c>
      <c r="S32" s="6">
        <v>3570.91</v>
      </c>
      <c r="T32" s="8"/>
      <c r="U32" s="8"/>
      <c r="V32" s="568"/>
      <c r="W32" s="6"/>
      <c r="X32" s="8">
        <v>9494</v>
      </c>
      <c r="Y32" s="8">
        <v>4740</v>
      </c>
      <c r="Z32" s="568">
        <f t="shared" si="6"/>
        <v>49.926269222666946</v>
      </c>
      <c r="AA32" s="552">
        <v>4740</v>
      </c>
    </row>
    <row r="33" spans="1:27">
      <c r="A33" s="10"/>
      <c r="B33" s="239" t="s">
        <v>43</v>
      </c>
      <c r="C33" s="8">
        <f t="shared" si="32"/>
        <v>8655.5</v>
      </c>
      <c r="D33" s="9">
        <f t="shared" si="32"/>
        <v>12370.119999999999</v>
      </c>
      <c r="E33" s="568">
        <f t="shared" si="33"/>
        <v>142.91629599676506</v>
      </c>
      <c r="F33" s="568">
        <f t="shared" si="27"/>
        <v>12370.119999999999</v>
      </c>
      <c r="G33" s="6">
        <f t="shared" si="21"/>
        <v>0</v>
      </c>
      <c r="H33" s="560">
        <f>SUM([1]сх!D78)</f>
        <v>1100</v>
      </c>
      <c r="I33" s="8"/>
      <c r="J33" s="568">
        <f t="shared" si="3"/>
        <v>0</v>
      </c>
      <c r="K33" s="6"/>
      <c r="L33" s="560">
        <f>SUM([1]сх!E78)</f>
        <v>2584.1999999999998</v>
      </c>
      <c r="M33" s="8">
        <v>7368.25</v>
      </c>
      <c r="N33" s="568">
        <f t="shared" si="4"/>
        <v>285.12692516059133</v>
      </c>
      <c r="O33" s="6">
        <v>7368.25</v>
      </c>
      <c r="P33" s="560">
        <f>SUM([1]сх!F78)</f>
        <v>2050</v>
      </c>
      <c r="Q33" s="8">
        <v>5001.87</v>
      </c>
      <c r="R33" s="568">
        <f t="shared" si="5"/>
        <v>243.99365853658534</v>
      </c>
      <c r="S33" s="6">
        <v>5001.87</v>
      </c>
      <c r="T33" s="8">
        <v>100</v>
      </c>
      <c r="U33" s="8"/>
      <c r="V33" s="568">
        <f t="shared" si="12"/>
        <v>0</v>
      </c>
      <c r="W33" s="6"/>
      <c r="X33" s="8">
        <v>2821.3</v>
      </c>
      <c r="Y33" s="8"/>
      <c r="Z33" s="568">
        <f t="shared" si="6"/>
        <v>0</v>
      </c>
      <c r="AA33" s="552"/>
    </row>
    <row r="34" spans="1:27" ht="31.5">
      <c r="A34" s="10"/>
      <c r="B34" s="239" t="s">
        <v>45</v>
      </c>
      <c r="C34" s="8">
        <f t="shared" si="32"/>
        <v>161426.85999999999</v>
      </c>
      <c r="D34" s="9">
        <f t="shared" si="32"/>
        <v>154016.5</v>
      </c>
      <c r="E34" s="568">
        <f t="shared" si="33"/>
        <v>95.409462836606011</v>
      </c>
      <c r="F34" s="568">
        <f t="shared" si="27"/>
        <v>154016.5</v>
      </c>
      <c r="G34" s="6">
        <f t="shared" si="21"/>
        <v>0</v>
      </c>
      <c r="H34" s="560">
        <f>SUM([1]сх!D99)</f>
        <v>17200</v>
      </c>
      <c r="I34" s="8"/>
      <c r="J34" s="568">
        <f t="shared" si="3"/>
        <v>0</v>
      </c>
      <c r="K34" s="6"/>
      <c r="L34" s="560">
        <f>SUM([1]сх!E99)</f>
        <v>100210</v>
      </c>
      <c r="M34" s="8">
        <v>116531.5</v>
      </c>
      <c r="N34" s="568">
        <f t="shared" si="4"/>
        <v>116.28729667697834</v>
      </c>
      <c r="O34" s="6">
        <v>116531.5</v>
      </c>
      <c r="P34" s="560">
        <f>SUM([1]сх!F99)</f>
        <v>2376</v>
      </c>
      <c r="Q34" s="8">
        <v>76</v>
      </c>
      <c r="R34" s="568">
        <f t="shared" si="5"/>
        <v>3.1986531986531985</v>
      </c>
      <c r="S34" s="6">
        <v>76</v>
      </c>
      <c r="T34" s="8">
        <v>1850</v>
      </c>
      <c r="U34" s="8"/>
      <c r="V34" s="568">
        <f t="shared" si="12"/>
        <v>0</v>
      </c>
      <c r="W34" s="6"/>
      <c r="X34" s="8">
        <v>39790.86</v>
      </c>
      <c r="Y34" s="8">
        <v>37409</v>
      </c>
      <c r="Z34" s="568"/>
      <c r="AA34" s="552">
        <v>37409</v>
      </c>
    </row>
    <row r="35" spans="1:27">
      <c r="A35" s="10"/>
      <c r="B35" s="239" t="s">
        <v>47</v>
      </c>
      <c r="C35" s="8">
        <f t="shared" si="32"/>
        <v>0</v>
      </c>
      <c r="D35" s="9">
        <f t="shared" si="32"/>
        <v>0</v>
      </c>
      <c r="E35" s="568"/>
      <c r="F35" s="568">
        <f t="shared" si="27"/>
        <v>0</v>
      </c>
      <c r="G35" s="6">
        <f t="shared" si="21"/>
        <v>0</v>
      </c>
      <c r="H35" s="8"/>
      <c r="I35" s="8"/>
      <c r="J35" s="568"/>
      <c r="K35" s="6"/>
      <c r="L35" s="8"/>
      <c r="M35" s="8"/>
      <c r="N35" s="568"/>
      <c r="O35" s="6"/>
      <c r="P35" s="8"/>
      <c r="Q35" s="8"/>
      <c r="R35" s="568"/>
      <c r="S35" s="6"/>
      <c r="T35" s="8"/>
      <c r="U35" s="8"/>
      <c r="V35" s="568"/>
      <c r="W35" s="6"/>
      <c r="X35" s="8"/>
      <c r="Y35" s="8"/>
      <c r="Z35" s="568"/>
      <c r="AA35" s="552"/>
    </row>
    <row r="36" spans="1:27">
      <c r="A36" s="10"/>
      <c r="B36" s="239" t="s">
        <v>49</v>
      </c>
      <c r="C36" s="8">
        <f t="shared" si="32"/>
        <v>2905</v>
      </c>
      <c r="D36" s="9">
        <f t="shared" si="32"/>
        <v>1155</v>
      </c>
      <c r="E36" s="568">
        <f t="shared" si="33"/>
        <v>39.75903614457831</v>
      </c>
      <c r="F36" s="568">
        <f t="shared" si="27"/>
        <v>1155</v>
      </c>
      <c r="G36" s="6">
        <f t="shared" si="21"/>
        <v>0</v>
      </c>
      <c r="H36" s="560">
        <f>SUM([1]сх!D112)</f>
        <v>50</v>
      </c>
      <c r="I36" s="8"/>
      <c r="J36" s="568">
        <f t="shared" si="3"/>
        <v>0</v>
      </c>
      <c r="K36" s="6"/>
      <c r="L36" s="560">
        <f>SUM([1]сх!E112)</f>
        <v>2555</v>
      </c>
      <c r="M36" s="8">
        <v>855</v>
      </c>
      <c r="N36" s="568">
        <f t="shared" si="4"/>
        <v>33.463796477495109</v>
      </c>
      <c r="O36" s="6">
        <v>855</v>
      </c>
      <c r="P36" s="8">
        <v>300</v>
      </c>
      <c r="Q36" s="8">
        <v>300</v>
      </c>
      <c r="R36" s="568">
        <f t="shared" si="5"/>
        <v>100</v>
      </c>
      <c r="S36" s="6">
        <v>300</v>
      </c>
      <c r="T36" s="8"/>
      <c r="U36" s="8"/>
      <c r="V36" s="568"/>
      <c r="W36" s="6"/>
      <c r="X36" s="8"/>
      <c r="Y36" s="8"/>
      <c r="Z36" s="568"/>
      <c r="AA36" s="552"/>
    </row>
    <row r="37" spans="1:27">
      <c r="A37" s="10"/>
      <c r="B37" s="239" t="s">
        <v>51</v>
      </c>
      <c r="C37" s="8">
        <f t="shared" si="32"/>
        <v>20800</v>
      </c>
      <c r="D37" s="9">
        <f t="shared" si="32"/>
        <v>38552.629999999997</v>
      </c>
      <c r="E37" s="568">
        <f t="shared" si="33"/>
        <v>185.34918269230769</v>
      </c>
      <c r="F37" s="568">
        <f t="shared" si="27"/>
        <v>38552.629999999997</v>
      </c>
      <c r="G37" s="6">
        <f t="shared" si="21"/>
        <v>0</v>
      </c>
      <c r="H37" s="560">
        <f>SUM([1]сх!D121)</f>
        <v>9600</v>
      </c>
      <c r="I37" s="8">
        <v>14785.15</v>
      </c>
      <c r="J37" s="568">
        <f t="shared" si="3"/>
        <v>154.01197916666666</v>
      </c>
      <c r="K37" s="3">
        <v>14785.15</v>
      </c>
      <c r="L37" s="560">
        <f>SUM([1]сх!E121)</f>
        <v>11200</v>
      </c>
      <c r="M37" s="8">
        <v>10274.48</v>
      </c>
      <c r="N37" s="568">
        <f t="shared" si="4"/>
        <v>91.736428571428561</v>
      </c>
      <c r="O37" s="6">
        <v>10274.48</v>
      </c>
      <c r="P37" s="8"/>
      <c r="Q37" s="8"/>
      <c r="R37" s="568"/>
      <c r="S37" s="6"/>
      <c r="T37" s="8"/>
      <c r="U37" s="8"/>
      <c r="V37" s="568"/>
      <c r="W37" s="6"/>
      <c r="X37" s="8"/>
      <c r="Y37" s="8">
        <v>13493</v>
      </c>
      <c r="Z37" s="568"/>
      <c r="AA37" s="552">
        <v>13493</v>
      </c>
    </row>
    <row r="38" spans="1:27" ht="31.5">
      <c r="A38" s="10"/>
      <c r="B38" s="239" t="s">
        <v>53</v>
      </c>
      <c r="C38" s="8">
        <f t="shared" si="32"/>
        <v>2000</v>
      </c>
      <c r="D38" s="9">
        <f t="shared" si="32"/>
        <v>3382</v>
      </c>
      <c r="E38" s="568">
        <f t="shared" si="33"/>
        <v>169.1</v>
      </c>
      <c r="F38" s="568">
        <f t="shared" si="27"/>
        <v>3382</v>
      </c>
      <c r="G38" s="6">
        <f t="shared" si="21"/>
        <v>0</v>
      </c>
      <c r="H38" s="560">
        <f>SUM([1]сх!D123)</f>
        <v>900</v>
      </c>
      <c r="I38" s="8"/>
      <c r="J38" s="568">
        <f t="shared" si="3"/>
        <v>0</v>
      </c>
      <c r="K38" s="6"/>
      <c r="L38" s="8">
        <v>1100</v>
      </c>
      <c r="M38" s="8">
        <v>3382</v>
      </c>
      <c r="N38" s="568">
        <f t="shared" si="4"/>
        <v>307.4545454545455</v>
      </c>
      <c r="O38" s="6">
        <v>3382</v>
      </c>
      <c r="P38" s="8"/>
      <c r="Q38" s="8"/>
      <c r="R38" s="568"/>
      <c r="S38" s="6"/>
      <c r="T38" s="8"/>
      <c r="U38" s="8"/>
      <c r="V38" s="568"/>
      <c r="W38" s="6"/>
      <c r="X38" s="8"/>
      <c r="Y38" s="8"/>
      <c r="Z38" s="568"/>
      <c r="AA38" s="552"/>
    </row>
    <row r="39" spans="1:27">
      <c r="A39" s="10"/>
      <c r="B39" s="239" t="s">
        <v>55</v>
      </c>
      <c r="C39" s="8">
        <f t="shared" si="32"/>
        <v>150</v>
      </c>
      <c r="D39" s="9">
        <f t="shared" si="32"/>
        <v>0</v>
      </c>
      <c r="E39" s="568">
        <f t="shared" si="33"/>
        <v>0</v>
      </c>
      <c r="F39" s="568">
        <f t="shared" si="27"/>
        <v>0</v>
      </c>
      <c r="G39" s="6">
        <f t="shared" si="21"/>
        <v>0</v>
      </c>
      <c r="H39" s="560"/>
      <c r="I39" s="8"/>
      <c r="J39" s="568"/>
      <c r="K39" s="6"/>
      <c r="L39" s="8">
        <v>150</v>
      </c>
      <c r="M39" s="8"/>
      <c r="N39" s="568">
        <f t="shared" si="4"/>
        <v>0</v>
      </c>
      <c r="O39" s="6"/>
      <c r="P39" s="8"/>
      <c r="Q39" s="8"/>
      <c r="R39" s="568"/>
      <c r="S39" s="6"/>
      <c r="T39" s="8"/>
      <c r="U39" s="8"/>
      <c r="V39" s="568"/>
      <c r="W39" s="6"/>
      <c r="X39" s="8"/>
      <c r="Y39" s="8"/>
      <c r="Z39" s="568"/>
      <c r="AA39" s="552"/>
    </row>
    <row r="40" spans="1:27" ht="31.5">
      <c r="A40" s="10"/>
      <c r="B40" s="239" t="s">
        <v>57</v>
      </c>
      <c r="C40" s="8">
        <f t="shared" si="32"/>
        <v>37225</v>
      </c>
      <c r="D40" s="9">
        <f t="shared" si="32"/>
        <v>9775</v>
      </c>
      <c r="E40" s="568">
        <f t="shared" si="33"/>
        <v>26.259234385493617</v>
      </c>
      <c r="F40" s="568">
        <f t="shared" si="27"/>
        <v>9775</v>
      </c>
      <c r="G40" s="6">
        <f t="shared" si="21"/>
        <v>0</v>
      </c>
      <c r="H40" s="560">
        <f>SUM([1]сх!D129)</f>
        <v>4425</v>
      </c>
      <c r="I40" s="8">
        <v>7412</v>
      </c>
      <c r="J40" s="568">
        <f t="shared" si="3"/>
        <v>167.50282485875707</v>
      </c>
      <c r="K40" s="6">
        <v>7412</v>
      </c>
      <c r="L40" s="560">
        <f>SUM([1]сх!E129)</f>
        <v>31800</v>
      </c>
      <c r="M40" s="8">
        <v>1088</v>
      </c>
      <c r="N40" s="568">
        <f t="shared" si="4"/>
        <v>3.4213836477987418</v>
      </c>
      <c r="O40" s="6">
        <v>1088</v>
      </c>
      <c r="P40" s="8">
        <v>500</v>
      </c>
      <c r="Q40" s="8"/>
      <c r="R40" s="568">
        <f t="shared" si="5"/>
        <v>0</v>
      </c>
      <c r="S40" s="6"/>
      <c r="T40" s="8">
        <v>500</v>
      </c>
      <c r="U40" s="8"/>
      <c r="V40" s="568">
        <f t="shared" si="12"/>
        <v>0</v>
      </c>
      <c r="W40" s="6"/>
      <c r="X40" s="8"/>
      <c r="Y40" s="8">
        <v>1275</v>
      </c>
      <c r="Z40" s="568"/>
      <c r="AA40" s="552">
        <v>1275</v>
      </c>
    </row>
    <row r="41" spans="1:27" ht="47.25">
      <c r="A41" s="10"/>
      <c r="B41" s="239" t="s">
        <v>59</v>
      </c>
      <c r="C41" s="8">
        <f t="shared" si="32"/>
        <v>4700</v>
      </c>
      <c r="D41" s="9">
        <f t="shared" si="32"/>
        <v>0</v>
      </c>
      <c r="E41" s="568">
        <f t="shared" si="33"/>
        <v>0</v>
      </c>
      <c r="F41" s="568">
        <f t="shared" si="27"/>
        <v>0</v>
      </c>
      <c r="G41" s="6">
        <f t="shared" si="21"/>
        <v>0</v>
      </c>
      <c r="H41" s="8">
        <v>200</v>
      </c>
      <c r="I41" s="8"/>
      <c r="J41" s="568">
        <f t="shared" si="3"/>
        <v>0</v>
      </c>
      <c r="K41" s="6"/>
      <c r="L41" s="560">
        <f>SUM([1]сх!E133)</f>
        <v>1700</v>
      </c>
      <c r="M41" s="8"/>
      <c r="N41" s="568">
        <f t="shared" si="4"/>
        <v>0</v>
      </c>
      <c r="O41" s="6"/>
      <c r="P41" s="8">
        <v>1500</v>
      </c>
      <c r="Q41" s="8"/>
      <c r="R41" s="568">
        <f t="shared" si="5"/>
        <v>0</v>
      </c>
      <c r="S41" s="6"/>
      <c r="T41" s="8">
        <v>1100</v>
      </c>
      <c r="U41" s="8"/>
      <c r="V41" s="568">
        <f t="shared" si="12"/>
        <v>0</v>
      </c>
      <c r="W41" s="6"/>
      <c r="X41" s="8">
        <v>200</v>
      </c>
      <c r="Y41" s="8"/>
      <c r="Z41" s="568">
        <f t="shared" si="6"/>
        <v>0</v>
      </c>
      <c r="AA41" s="552"/>
    </row>
    <row r="42" spans="1:27" ht="31.5">
      <c r="A42" s="10"/>
      <c r="B42" s="240" t="s">
        <v>61</v>
      </c>
      <c r="C42" s="8">
        <f t="shared" si="32"/>
        <v>8255.18</v>
      </c>
      <c r="D42" s="9">
        <f t="shared" si="32"/>
        <v>0</v>
      </c>
      <c r="E42" s="568">
        <f t="shared" si="33"/>
        <v>0</v>
      </c>
      <c r="F42" s="568">
        <f t="shared" si="27"/>
        <v>0</v>
      </c>
      <c r="G42" s="6">
        <f t="shared" si="21"/>
        <v>0</v>
      </c>
      <c r="H42" s="560">
        <f>SUM([1]сх!D140)</f>
        <v>1500</v>
      </c>
      <c r="I42" s="8"/>
      <c r="J42" s="568">
        <f t="shared" si="3"/>
        <v>0</v>
      </c>
      <c r="K42" s="6"/>
      <c r="L42" s="560">
        <f>SUM([1]сх!E140)</f>
        <v>1500</v>
      </c>
      <c r="M42" s="8"/>
      <c r="N42" s="568">
        <f t="shared" si="4"/>
        <v>0</v>
      </c>
      <c r="O42" s="6"/>
      <c r="P42" s="8">
        <v>4105.18</v>
      </c>
      <c r="Q42" s="8"/>
      <c r="R42" s="568">
        <f t="shared" si="5"/>
        <v>0</v>
      </c>
      <c r="S42" s="6"/>
      <c r="T42" s="8">
        <v>750</v>
      </c>
      <c r="U42" s="8"/>
      <c r="V42" s="568">
        <f t="shared" si="12"/>
        <v>0</v>
      </c>
      <c r="W42" s="6"/>
      <c r="X42" s="8">
        <v>400</v>
      </c>
      <c r="Y42" s="8"/>
      <c r="Z42" s="568">
        <f t="shared" si="6"/>
        <v>0</v>
      </c>
      <c r="AA42" s="552"/>
    </row>
    <row r="43" spans="1:27">
      <c r="A43" s="10"/>
      <c r="B43" s="241" t="s">
        <v>63</v>
      </c>
      <c r="C43" s="8">
        <f t="shared" si="32"/>
        <v>8180.4</v>
      </c>
      <c r="D43" s="9">
        <f t="shared" si="32"/>
        <v>11548.869999999999</v>
      </c>
      <c r="E43" s="568">
        <f t="shared" si="33"/>
        <v>141.17732629211287</v>
      </c>
      <c r="F43" s="568">
        <f t="shared" si="27"/>
        <v>11548.869999999999</v>
      </c>
      <c r="G43" s="6">
        <f t="shared" si="21"/>
        <v>0</v>
      </c>
      <c r="H43" s="8"/>
      <c r="I43" s="8"/>
      <c r="J43" s="568"/>
      <c r="K43" s="6"/>
      <c r="L43" s="8">
        <v>8180.4</v>
      </c>
      <c r="M43" s="8">
        <v>8806.4699999999993</v>
      </c>
      <c r="N43" s="568">
        <f t="shared" si="4"/>
        <v>107.65329323749448</v>
      </c>
      <c r="O43" s="6">
        <v>8806.4699999999993</v>
      </c>
      <c r="P43" s="8"/>
      <c r="Q43" s="8">
        <v>2742.4</v>
      </c>
      <c r="R43" s="568"/>
      <c r="S43" s="6">
        <v>2742.4</v>
      </c>
      <c r="T43" s="8"/>
      <c r="U43" s="8"/>
      <c r="V43" s="568"/>
      <c r="W43" s="6"/>
      <c r="X43" s="8"/>
      <c r="Y43" s="8"/>
      <c r="Z43" s="568"/>
      <c r="AA43" s="552"/>
    </row>
    <row r="44" spans="1:27" ht="47.25">
      <c r="A44" s="3">
        <v>6</v>
      </c>
      <c r="B44" s="270" t="s">
        <v>64</v>
      </c>
      <c r="C44" s="4">
        <f t="shared" ref="C44:D44" si="34">SUM(C45:C49)</f>
        <v>3255.4</v>
      </c>
      <c r="D44" s="4">
        <f t="shared" si="34"/>
        <v>5968.33</v>
      </c>
      <c r="E44" s="6">
        <f t="shared" si="33"/>
        <v>183.33630275849359</v>
      </c>
      <c r="F44" s="6">
        <f t="shared" si="27"/>
        <v>5968.33</v>
      </c>
      <c r="G44" s="6">
        <f t="shared" si="21"/>
        <v>0</v>
      </c>
      <c r="H44" s="4"/>
      <c r="I44" s="4"/>
      <c r="J44" s="6"/>
      <c r="K44" s="6"/>
      <c r="L44" s="4"/>
      <c r="M44" s="4"/>
      <c r="N44" s="6"/>
      <c r="O44" s="6"/>
      <c r="P44" s="4">
        <f>SUM(P45:P49)</f>
        <v>3255.4</v>
      </c>
      <c r="Q44" s="4">
        <f>SUM(Q45:Q49)</f>
        <v>3355.13</v>
      </c>
      <c r="R44" s="6">
        <f t="shared" si="5"/>
        <v>103.06352521963507</v>
      </c>
      <c r="S44" s="4">
        <f>SUM(S45:S49)</f>
        <v>3355.13</v>
      </c>
      <c r="T44" s="4"/>
      <c r="U44" s="4">
        <f>SUM(U45:U49)</f>
        <v>2613.1999999999998</v>
      </c>
      <c r="V44" s="6"/>
      <c r="W44" s="4">
        <f>SUM(W45:W49)</f>
        <v>2613.1999999999998</v>
      </c>
      <c r="X44" s="3"/>
      <c r="Y44" s="3"/>
      <c r="Z44" s="6"/>
      <c r="AA44" s="552"/>
    </row>
    <row r="45" spans="1:27">
      <c r="A45" s="12"/>
      <c r="B45" s="242" t="s">
        <v>65</v>
      </c>
      <c r="C45" s="8">
        <f t="shared" ref="C45:D49" si="35">SUM(H45+L45+P45+T45+X45)</f>
        <v>2605.4</v>
      </c>
      <c r="D45" s="9">
        <f t="shared" si="35"/>
        <v>5318.33</v>
      </c>
      <c r="E45" s="568">
        <f t="shared" si="33"/>
        <v>204.12719735933061</v>
      </c>
      <c r="F45" s="568">
        <f t="shared" si="27"/>
        <v>5318.33</v>
      </c>
      <c r="G45" s="6">
        <f t="shared" si="21"/>
        <v>0</v>
      </c>
      <c r="H45" s="8"/>
      <c r="I45" s="8"/>
      <c r="J45" s="568"/>
      <c r="K45" s="6"/>
      <c r="L45" s="8"/>
      <c r="M45" s="8"/>
      <c r="N45" s="568"/>
      <c r="O45" s="6"/>
      <c r="P45" s="8">
        <v>2605.4</v>
      </c>
      <c r="Q45" s="8">
        <v>2705.13</v>
      </c>
      <c r="R45" s="568">
        <f t="shared" si="5"/>
        <v>103.827819144853</v>
      </c>
      <c r="S45" s="3">
        <v>2705.13</v>
      </c>
      <c r="T45" s="8"/>
      <c r="U45" s="8">
        <v>2613.1999999999998</v>
      </c>
      <c r="V45" s="568"/>
      <c r="W45" s="3">
        <v>2613.1999999999998</v>
      </c>
      <c r="X45" s="8"/>
      <c r="Y45" s="8"/>
      <c r="Z45" s="568"/>
      <c r="AA45" s="552"/>
    </row>
    <row r="46" spans="1:27" ht="47.25">
      <c r="A46" s="12"/>
      <c r="B46" s="243" t="s">
        <v>67</v>
      </c>
      <c r="C46" s="8">
        <f t="shared" si="35"/>
        <v>220</v>
      </c>
      <c r="D46" s="9">
        <f t="shared" si="35"/>
        <v>216.33</v>
      </c>
      <c r="E46" s="568">
        <f t="shared" si="33"/>
        <v>98.331818181818193</v>
      </c>
      <c r="F46" s="568">
        <f t="shared" si="27"/>
        <v>216.33</v>
      </c>
      <c r="G46" s="6">
        <f t="shared" si="21"/>
        <v>0</v>
      </c>
      <c r="H46" s="8"/>
      <c r="I46" s="8"/>
      <c r="J46" s="568"/>
      <c r="K46" s="6"/>
      <c r="L46" s="8"/>
      <c r="M46" s="8"/>
      <c r="N46" s="568"/>
      <c r="O46" s="6"/>
      <c r="P46" s="8">
        <v>220</v>
      </c>
      <c r="Q46" s="8">
        <v>216.33</v>
      </c>
      <c r="R46" s="568">
        <f t="shared" si="5"/>
        <v>98.331818181818193</v>
      </c>
      <c r="S46" s="3">
        <v>216.33</v>
      </c>
      <c r="T46" s="8"/>
      <c r="U46" s="8"/>
      <c r="V46" s="568"/>
      <c r="W46" s="6"/>
      <c r="X46" s="8"/>
      <c r="Y46" s="8"/>
      <c r="Z46" s="568"/>
      <c r="AA46" s="552"/>
    </row>
    <row r="47" spans="1:27">
      <c r="A47" s="12"/>
      <c r="B47" s="243" t="s">
        <v>69</v>
      </c>
      <c r="C47" s="8">
        <f t="shared" si="35"/>
        <v>280</v>
      </c>
      <c r="D47" s="9">
        <f t="shared" si="35"/>
        <v>273.17</v>
      </c>
      <c r="E47" s="568">
        <f t="shared" si="33"/>
        <v>97.560714285714283</v>
      </c>
      <c r="F47" s="568">
        <f t="shared" si="27"/>
        <v>273.17</v>
      </c>
      <c r="G47" s="6">
        <f t="shared" si="21"/>
        <v>0</v>
      </c>
      <c r="H47" s="8"/>
      <c r="I47" s="8"/>
      <c r="J47" s="568"/>
      <c r="K47" s="6"/>
      <c r="L47" s="8"/>
      <c r="M47" s="8"/>
      <c r="N47" s="568"/>
      <c r="O47" s="6"/>
      <c r="P47" s="8">
        <v>280</v>
      </c>
      <c r="Q47" s="8">
        <v>273.17</v>
      </c>
      <c r="R47" s="568">
        <f t="shared" si="5"/>
        <v>97.560714285714283</v>
      </c>
      <c r="S47" s="3">
        <v>273.17</v>
      </c>
      <c r="T47" s="8"/>
      <c r="U47" s="8"/>
      <c r="V47" s="568"/>
      <c r="W47" s="6"/>
      <c r="X47" s="8"/>
      <c r="Y47" s="8"/>
      <c r="Z47" s="568"/>
      <c r="AA47" s="552"/>
    </row>
    <row r="48" spans="1:27">
      <c r="A48" s="12"/>
      <c r="B48" s="243" t="s">
        <v>71</v>
      </c>
      <c r="C48" s="8">
        <f t="shared" si="35"/>
        <v>100</v>
      </c>
      <c r="D48" s="9">
        <f t="shared" si="35"/>
        <v>0</v>
      </c>
      <c r="E48" s="568">
        <f t="shared" si="33"/>
        <v>0</v>
      </c>
      <c r="F48" s="568">
        <f t="shared" si="27"/>
        <v>0</v>
      </c>
      <c r="G48" s="6">
        <f t="shared" si="21"/>
        <v>0</v>
      </c>
      <c r="H48" s="8"/>
      <c r="I48" s="8"/>
      <c r="J48" s="568"/>
      <c r="K48" s="6"/>
      <c r="L48" s="8"/>
      <c r="M48" s="8"/>
      <c r="N48" s="568"/>
      <c r="O48" s="6"/>
      <c r="P48" s="8">
        <v>100</v>
      </c>
      <c r="Q48" s="8"/>
      <c r="R48" s="568">
        <f t="shared" si="5"/>
        <v>0</v>
      </c>
      <c r="S48" s="3"/>
      <c r="T48" s="8"/>
      <c r="U48" s="8"/>
      <c r="V48" s="568"/>
      <c r="W48" s="6"/>
      <c r="X48" s="8"/>
      <c r="Y48" s="8"/>
      <c r="Z48" s="568"/>
      <c r="AA48" s="552"/>
    </row>
    <row r="49" spans="1:27" ht="31.5">
      <c r="A49" s="12"/>
      <c r="B49" s="243" t="s">
        <v>73</v>
      </c>
      <c r="C49" s="8">
        <f t="shared" si="35"/>
        <v>50</v>
      </c>
      <c r="D49" s="9">
        <f t="shared" si="35"/>
        <v>160.5</v>
      </c>
      <c r="E49" s="568">
        <f t="shared" si="33"/>
        <v>321</v>
      </c>
      <c r="F49" s="568">
        <f t="shared" si="27"/>
        <v>160.5</v>
      </c>
      <c r="G49" s="6">
        <f t="shared" si="21"/>
        <v>0</v>
      </c>
      <c r="H49" s="8"/>
      <c r="I49" s="8"/>
      <c r="J49" s="568"/>
      <c r="K49" s="6"/>
      <c r="L49" s="8"/>
      <c r="M49" s="8"/>
      <c r="N49" s="568"/>
      <c r="O49" s="6"/>
      <c r="P49" s="8">
        <v>50</v>
      </c>
      <c r="Q49" s="8">
        <v>160.5</v>
      </c>
      <c r="R49" s="568">
        <f t="shared" si="5"/>
        <v>321</v>
      </c>
      <c r="S49" s="3">
        <v>160.5</v>
      </c>
      <c r="T49" s="8"/>
      <c r="U49" s="8"/>
      <c r="V49" s="568"/>
      <c r="W49" s="6"/>
      <c r="X49" s="8"/>
      <c r="Y49" s="8"/>
      <c r="Z49" s="568"/>
      <c r="AA49" s="552"/>
    </row>
    <row r="50" spans="1:27" ht="31.5">
      <c r="A50" s="3">
        <v>7</v>
      </c>
      <c r="B50" s="11" t="s">
        <v>74</v>
      </c>
      <c r="C50" s="4">
        <f>SUM(C51:C62)</f>
        <v>7337.35</v>
      </c>
      <c r="D50" s="6">
        <f>SUM(D51:D62)</f>
        <v>6042.6900000000005</v>
      </c>
      <c r="E50" s="6">
        <f t="shared" si="33"/>
        <v>82.355209987256984</v>
      </c>
      <c r="F50" s="6">
        <f>SUM(K50+O50+S50+W50+AA50)</f>
        <v>5770.23</v>
      </c>
      <c r="G50" s="6">
        <f t="shared" si="21"/>
        <v>272.46000000000095</v>
      </c>
      <c r="H50" s="4"/>
      <c r="I50" s="4"/>
      <c r="J50" s="6"/>
      <c r="K50" s="6"/>
      <c r="L50" s="6">
        <f>SUM(L51:L62)</f>
        <v>1334.35</v>
      </c>
      <c r="M50" s="4"/>
      <c r="N50" s="6">
        <f t="shared" si="4"/>
        <v>0</v>
      </c>
      <c r="O50" s="6"/>
      <c r="P50" s="6">
        <f t="shared" ref="P50" si="36">SUM(P51:P62)</f>
        <v>6003</v>
      </c>
      <c r="Q50" s="6">
        <f>SUM(Q51:Q62)</f>
        <v>5442.6900000000005</v>
      </c>
      <c r="R50" s="6">
        <f t="shared" si="5"/>
        <v>90.666166916541741</v>
      </c>
      <c r="S50" s="6">
        <f>SUM(S51:S62)</f>
        <v>5170.2299999999996</v>
      </c>
      <c r="T50" s="4"/>
      <c r="U50" s="6">
        <f>SUM(U51:U62)</f>
        <v>600</v>
      </c>
      <c r="V50" s="6"/>
      <c r="W50" s="6">
        <f>SUM(W51:W62)</f>
        <v>600</v>
      </c>
      <c r="X50" s="3"/>
      <c r="Y50" s="3"/>
      <c r="Z50" s="6"/>
      <c r="AA50" s="552"/>
    </row>
    <row r="51" spans="1:27" s="15" customFormat="1" ht="31.5">
      <c r="A51" s="12"/>
      <c r="B51" s="244" t="s">
        <v>76</v>
      </c>
      <c r="C51" s="8">
        <f t="shared" ref="C51:D62" si="37">SUM(H51+L51+P51+T51+X51)</f>
        <v>200</v>
      </c>
      <c r="D51" s="9">
        <f t="shared" si="37"/>
        <v>0.126</v>
      </c>
      <c r="E51" s="568">
        <f t="shared" si="33"/>
        <v>6.3E-2</v>
      </c>
      <c r="F51" s="568">
        <f t="shared" si="27"/>
        <v>0.13</v>
      </c>
      <c r="G51" s="6">
        <f t="shared" si="21"/>
        <v>-4.0000000000000036E-3</v>
      </c>
      <c r="H51" s="8"/>
      <c r="I51" s="8"/>
      <c r="J51" s="568"/>
      <c r="K51" s="6"/>
      <c r="L51" s="8"/>
      <c r="M51" s="8"/>
      <c r="N51" s="568"/>
      <c r="O51" s="6"/>
      <c r="P51" s="8">
        <v>200</v>
      </c>
      <c r="Q51" s="571">
        <v>0.126</v>
      </c>
      <c r="R51" s="568">
        <f t="shared" si="5"/>
        <v>6.3E-2</v>
      </c>
      <c r="S51" s="6">
        <v>0.13</v>
      </c>
      <c r="T51" s="8"/>
      <c r="U51" s="8"/>
      <c r="V51" s="568"/>
      <c r="W51" s="6"/>
      <c r="X51" s="8"/>
      <c r="Y51" s="8"/>
      <c r="Z51" s="568"/>
      <c r="AA51" s="552"/>
    </row>
    <row r="52" spans="1:27" s="15" customFormat="1">
      <c r="A52" s="12"/>
      <c r="B52" s="244" t="s">
        <v>77</v>
      </c>
      <c r="C52" s="8">
        <f t="shared" si="37"/>
        <v>0</v>
      </c>
      <c r="D52" s="9">
        <f t="shared" si="37"/>
        <v>289.52</v>
      </c>
      <c r="E52" s="568"/>
      <c r="F52" s="568">
        <f>SUM(K52+O52+S52+W52+AA52)</f>
        <v>289.52</v>
      </c>
      <c r="G52" s="6">
        <f t="shared" si="21"/>
        <v>0</v>
      </c>
      <c r="H52" s="8"/>
      <c r="I52" s="8"/>
      <c r="J52" s="568"/>
      <c r="K52" s="6"/>
      <c r="L52" s="8"/>
      <c r="M52" s="8"/>
      <c r="N52" s="568"/>
      <c r="O52" s="6"/>
      <c r="P52" s="8"/>
      <c r="Q52" s="571"/>
      <c r="R52" s="568"/>
      <c r="S52" s="6"/>
      <c r="T52" s="8"/>
      <c r="U52" s="8">
        <v>289.52</v>
      </c>
      <c r="V52" s="568"/>
      <c r="W52" s="6">
        <v>289.52</v>
      </c>
      <c r="X52" s="8"/>
      <c r="Y52" s="8"/>
      <c r="Z52" s="568"/>
      <c r="AA52" s="552"/>
    </row>
    <row r="53" spans="1:27" s="15" customFormat="1">
      <c r="A53" s="12"/>
      <c r="B53" s="244" t="s">
        <v>78</v>
      </c>
      <c r="C53" s="8">
        <f t="shared" si="37"/>
        <v>1234.3499999999999</v>
      </c>
      <c r="D53" s="9">
        <f t="shared" si="37"/>
        <v>310.48</v>
      </c>
      <c r="E53" s="568">
        <f t="shared" si="33"/>
        <v>25.153319560902503</v>
      </c>
      <c r="F53" s="568">
        <f t="shared" si="27"/>
        <v>310.48</v>
      </c>
      <c r="G53" s="6">
        <f t="shared" si="21"/>
        <v>0</v>
      </c>
      <c r="H53" s="8"/>
      <c r="I53" s="8"/>
      <c r="J53" s="568"/>
      <c r="K53" s="6"/>
      <c r="L53" s="572">
        <v>1234.3499999999999</v>
      </c>
      <c r="M53" s="8"/>
      <c r="N53" s="568">
        <f t="shared" si="4"/>
        <v>0</v>
      </c>
      <c r="O53" s="6"/>
      <c r="P53" s="8"/>
      <c r="Q53" s="8"/>
      <c r="R53" s="568"/>
      <c r="S53" s="6"/>
      <c r="T53" s="8"/>
      <c r="U53" s="8">
        <v>310.48</v>
      </c>
      <c r="V53" s="568"/>
      <c r="W53" s="6">
        <v>310.48</v>
      </c>
      <c r="X53" s="8"/>
      <c r="Y53" s="8"/>
      <c r="Z53" s="568"/>
      <c r="AA53" s="552"/>
    </row>
    <row r="54" spans="1:27" s="15" customFormat="1" ht="31.5">
      <c r="A54" s="12"/>
      <c r="B54" s="244" t="s">
        <v>79</v>
      </c>
      <c r="C54" s="8">
        <f t="shared" si="37"/>
        <v>4361.8999999999996</v>
      </c>
      <c r="D54" s="9">
        <f t="shared" si="37"/>
        <v>4104.5439999999999</v>
      </c>
      <c r="E54" s="568">
        <f t="shared" si="33"/>
        <v>94.099910589422038</v>
      </c>
      <c r="F54" s="568">
        <f t="shared" si="27"/>
        <v>3832.08</v>
      </c>
      <c r="G54" s="6">
        <f t="shared" si="21"/>
        <v>272.46399999999994</v>
      </c>
      <c r="H54" s="8"/>
      <c r="I54" s="8"/>
      <c r="J54" s="568"/>
      <c r="K54" s="6"/>
      <c r="L54" s="8"/>
      <c r="M54" s="8"/>
      <c r="N54" s="568"/>
      <c r="O54" s="6"/>
      <c r="P54" s="8">
        <v>4361.8999999999996</v>
      </c>
      <c r="Q54" s="573">
        <v>4104.5439999999999</v>
      </c>
      <c r="R54" s="568">
        <f t="shared" si="5"/>
        <v>94.099910589422038</v>
      </c>
      <c r="S54" s="6">
        <v>3832.08</v>
      </c>
      <c r="T54" s="8"/>
      <c r="U54" s="8"/>
      <c r="V54" s="568"/>
      <c r="W54" s="6"/>
      <c r="X54" s="8"/>
      <c r="Y54" s="8"/>
      <c r="Z54" s="568"/>
      <c r="AA54" s="552"/>
    </row>
    <row r="55" spans="1:27" s="15" customFormat="1">
      <c r="A55" s="12"/>
      <c r="B55" s="244" t="s">
        <v>80</v>
      </c>
      <c r="C55" s="8">
        <f t="shared" si="37"/>
        <v>141.1</v>
      </c>
      <c r="D55" s="9">
        <f t="shared" si="37"/>
        <v>0</v>
      </c>
      <c r="E55" s="568">
        <f t="shared" si="33"/>
        <v>0</v>
      </c>
      <c r="F55" s="568">
        <f t="shared" si="27"/>
        <v>0</v>
      </c>
      <c r="G55" s="6">
        <f t="shared" si="21"/>
        <v>0</v>
      </c>
      <c r="H55" s="8"/>
      <c r="I55" s="8"/>
      <c r="J55" s="568"/>
      <c r="K55" s="6"/>
      <c r="L55" s="8">
        <v>100</v>
      </c>
      <c r="M55" s="8"/>
      <c r="N55" s="568">
        <f t="shared" si="4"/>
        <v>0</v>
      </c>
      <c r="O55" s="6"/>
      <c r="P55" s="8">
        <v>41.1</v>
      </c>
      <c r="Q55" s="8"/>
      <c r="R55" s="568">
        <f t="shared" si="5"/>
        <v>0</v>
      </c>
      <c r="S55" s="6"/>
      <c r="T55" s="8"/>
      <c r="U55" s="8"/>
      <c r="V55" s="568"/>
      <c r="W55" s="6"/>
      <c r="X55" s="8"/>
      <c r="Y55" s="8"/>
      <c r="Z55" s="568"/>
      <c r="AA55" s="552"/>
    </row>
    <row r="56" spans="1:27" s="15" customFormat="1">
      <c r="A56" s="12"/>
      <c r="B56" s="244" t="s">
        <v>82</v>
      </c>
      <c r="C56" s="8">
        <f t="shared" si="37"/>
        <v>400</v>
      </c>
      <c r="D56" s="581">
        <f t="shared" si="37"/>
        <v>0.02</v>
      </c>
      <c r="E56" s="568">
        <f t="shared" si="33"/>
        <v>5.0000000000000001E-3</v>
      </c>
      <c r="F56" s="568">
        <f t="shared" si="27"/>
        <v>0.02</v>
      </c>
      <c r="G56" s="6">
        <f t="shared" si="21"/>
        <v>0</v>
      </c>
      <c r="H56" s="8"/>
      <c r="I56" s="8"/>
      <c r="J56" s="568"/>
      <c r="K56" s="6"/>
      <c r="L56" s="8"/>
      <c r="M56" s="8"/>
      <c r="N56" s="568"/>
      <c r="O56" s="6"/>
      <c r="P56" s="8">
        <v>400</v>
      </c>
      <c r="Q56" s="8">
        <v>0.02</v>
      </c>
      <c r="R56" s="568">
        <f t="shared" si="5"/>
        <v>5.0000000000000001E-3</v>
      </c>
      <c r="S56" s="6">
        <v>0.02</v>
      </c>
      <c r="T56" s="8"/>
      <c r="U56" s="8"/>
      <c r="V56" s="568"/>
      <c r="W56" s="6"/>
      <c r="X56" s="8"/>
      <c r="Y56" s="8"/>
      <c r="Z56" s="568"/>
      <c r="AA56" s="552"/>
    </row>
    <row r="57" spans="1:27" s="15" customFormat="1" ht="31.5">
      <c r="A57" s="12"/>
      <c r="B57" s="244" t="s">
        <v>84</v>
      </c>
      <c r="C57" s="8">
        <f t="shared" si="37"/>
        <v>0</v>
      </c>
      <c r="D57" s="9">
        <f t="shared" si="37"/>
        <v>0</v>
      </c>
      <c r="E57" s="568"/>
      <c r="F57" s="568">
        <f t="shared" si="27"/>
        <v>0</v>
      </c>
      <c r="G57" s="6">
        <f t="shared" si="21"/>
        <v>0</v>
      </c>
      <c r="H57" s="8"/>
      <c r="I57" s="8"/>
      <c r="J57" s="568"/>
      <c r="K57" s="6"/>
      <c r="L57" s="8"/>
      <c r="M57" s="8"/>
      <c r="N57" s="568"/>
      <c r="O57" s="6"/>
      <c r="P57" s="8"/>
      <c r="Q57" s="8"/>
      <c r="R57" s="568"/>
      <c r="S57" s="6"/>
      <c r="T57" s="8"/>
      <c r="U57" s="8"/>
      <c r="V57" s="568"/>
      <c r="W57" s="6"/>
      <c r="X57" s="8"/>
      <c r="Y57" s="8"/>
      <c r="Z57" s="568"/>
      <c r="AA57" s="552"/>
    </row>
    <row r="58" spans="1:27" s="15" customFormat="1">
      <c r="A58" s="12"/>
      <c r="B58" s="244" t="s">
        <v>86</v>
      </c>
      <c r="C58" s="8">
        <f t="shared" si="37"/>
        <v>0</v>
      </c>
      <c r="D58" s="9">
        <f t="shared" si="37"/>
        <v>0</v>
      </c>
      <c r="E58" s="568"/>
      <c r="F58" s="568">
        <f t="shared" si="27"/>
        <v>0</v>
      </c>
      <c r="G58" s="6">
        <f t="shared" si="21"/>
        <v>0</v>
      </c>
      <c r="H58" s="8"/>
      <c r="I58" s="8"/>
      <c r="J58" s="568"/>
      <c r="K58" s="6"/>
      <c r="L58" s="8"/>
      <c r="M58" s="8"/>
      <c r="N58" s="568"/>
      <c r="O58" s="6"/>
      <c r="P58" s="8"/>
      <c r="Q58" s="8"/>
      <c r="R58" s="568"/>
      <c r="S58" s="6"/>
      <c r="T58" s="8"/>
      <c r="U58" s="8"/>
      <c r="V58" s="568"/>
      <c r="W58" s="6"/>
      <c r="X58" s="8"/>
      <c r="Y58" s="8"/>
      <c r="Z58" s="568"/>
      <c r="AA58" s="552"/>
    </row>
    <row r="59" spans="1:27" s="15" customFormat="1" ht="31.5">
      <c r="A59" s="12"/>
      <c r="B59" s="244" t="s">
        <v>88</v>
      </c>
      <c r="C59" s="8">
        <f t="shared" si="37"/>
        <v>0</v>
      </c>
      <c r="D59" s="9">
        <f t="shared" si="37"/>
        <v>0</v>
      </c>
      <c r="E59" s="568"/>
      <c r="F59" s="568">
        <f t="shared" si="27"/>
        <v>0</v>
      </c>
      <c r="G59" s="6">
        <f t="shared" si="21"/>
        <v>0</v>
      </c>
      <c r="H59" s="8"/>
      <c r="I59" s="8"/>
      <c r="J59" s="568"/>
      <c r="K59" s="6"/>
      <c r="L59" s="8"/>
      <c r="M59" s="8"/>
      <c r="N59" s="568"/>
      <c r="O59" s="6"/>
      <c r="P59" s="8"/>
      <c r="Q59" s="8"/>
      <c r="R59" s="568"/>
      <c r="S59" s="6"/>
      <c r="T59" s="8"/>
      <c r="U59" s="8"/>
      <c r="V59" s="568"/>
      <c r="W59" s="6"/>
      <c r="X59" s="8"/>
      <c r="Y59" s="8"/>
      <c r="Z59" s="568"/>
      <c r="AA59" s="552"/>
    </row>
    <row r="60" spans="1:27" s="15" customFormat="1" ht="31.5">
      <c r="A60" s="12"/>
      <c r="B60" s="244" t="s">
        <v>90</v>
      </c>
      <c r="C60" s="8">
        <f t="shared" si="37"/>
        <v>1000</v>
      </c>
      <c r="D60" s="9">
        <f t="shared" si="37"/>
        <v>1323</v>
      </c>
      <c r="E60" s="568">
        <f t="shared" si="33"/>
        <v>132.29999999999998</v>
      </c>
      <c r="F60" s="568">
        <f t="shared" si="27"/>
        <v>1323</v>
      </c>
      <c r="G60" s="6">
        <f t="shared" si="21"/>
        <v>0</v>
      </c>
      <c r="H60" s="8"/>
      <c r="I60" s="8"/>
      <c r="J60" s="568"/>
      <c r="K60" s="6"/>
      <c r="L60" s="8"/>
      <c r="M60" s="8"/>
      <c r="N60" s="568"/>
      <c r="O60" s="6"/>
      <c r="P60" s="8">
        <v>1000</v>
      </c>
      <c r="Q60" s="8">
        <v>1323</v>
      </c>
      <c r="R60" s="568">
        <f t="shared" si="5"/>
        <v>132.29999999999998</v>
      </c>
      <c r="S60" s="6">
        <v>1323</v>
      </c>
      <c r="T60" s="8"/>
      <c r="U60" s="8"/>
      <c r="V60" s="568"/>
      <c r="W60" s="6"/>
      <c r="X60" s="8"/>
      <c r="Y60" s="8"/>
      <c r="Z60" s="568"/>
      <c r="AA60" s="552"/>
    </row>
    <row r="61" spans="1:27" s="15" customFormat="1" ht="78.75">
      <c r="A61" s="12"/>
      <c r="B61" s="244" t="s">
        <v>92</v>
      </c>
      <c r="C61" s="8">
        <f t="shared" si="37"/>
        <v>0</v>
      </c>
      <c r="D61" s="9">
        <f t="shared" si="37"/>
        <v>0</v>
      </c>
      <c r="E61" s="568"/>
      <c r="F61" s="568">
        <f t="shared" si="27"/>
        <v>0</v>
      </c>
      <c r="G61" s="6">
        <f t="shared" si="21"/>
        <v>0</v>
      </c>
      <c r="H61" s="8"/>
      <c r="I61" s="8"/>
      <c r="J61" s="568"/>
      <c r="K61" s="6"/>
      <c r="L61" s="8"/>
      <c r="M61" s="8"/>
      <c r="N61" s="568"/>
      <c r="O61" s="6"/>
      <c r="P61" s="8"/>
      <c r="Q61" s="8"/>
      <c r="R61" s="568"/>
      <c r="S61" s="6"/>
      <c r="T61" s="8"/>
      <c r="U61" s="8"/>
      <c r="V61" s="568"/>
      <c r="W61" s="6"/>
      <c r="X61" s="8"/>
      <c r="Y61" s="8"/>
      <c r="Z61" s="568"/>
      <c r="AA61" s="552"/>
    </row>
    <row r="62" spans="1:27" s="15" customFormat="1" ht="31.5">
      <c r="A62" s="12"/>
      <c r="B62" s="244" t="s">
        <v>94</v>
      </c>
      <c r="C62" s="8">
        <f t="shared" si="37"/>
        <v>0</v>
      </c>
      <c r="D62" s="9">
        <f t="shared" si="37"/>
        <v>15</v>
      </c>
      <c r="E62" s="568"/>
      <c r="F62" s="568">
        <f t="shared" si="27"/>
        <v>15</v>
      </c>
      <c r="G62" s="6">
        <f t="shared" si="21"/>
        <v>0</v>
      </c>
      <c r="H62" s="8"/>
      <c r="I62" s="8"/>
      <c r="J62" s="568"/>
      <c r="K62" s="6"/>
      <c r="L62" s="8"/>
      <c r="M62" s="8"/>
      <c r="N62" s="568"/>
      <c r="O62" s="6"/>
      <c r="P62" s="8"/>
      <c r="Q62" s="8">
        <v>15</v>
      </c>
      <c r="R62" s="568"/>
      <c r="S62" s="6">
        <v>15</v>
      </c>
      <c r="T62" s="8"/>
      <c r="U62" s="8"/>
      <c r="V62" s="568"/>
      <c r="W62" s="6"/>
      <c r="X62" s="8"/>
      <c r="Y62" s="8"/>
      <c r="Z62" s="568"/>
      <c r="AA62" s="552"/>
    </row>
    <row r="63" spans="1:27" ht="47.25">
      <c r="A63" s="3">
        <v>8</v>
      </c>
      <c r="B63" s="11" t="s">
        <v>95</v>
      </c>
      <c r="C63" s="6">
        <f>SUM(C64:C65)</f>
        <v>1389.9</v>
      </c>
      <c r="D63" s="6">
        <f>SUM(D64:D65)</f>
        <v>1295.6500000000001</v>
      </c>
      <c r="E63" s="6">
        <f t="shared" si="33"/>
        <v>93.218936614144894</v>
      </c>
      <c r="F63" s="6">
        <f t="shared" si="27"/>
        <v>1295.6500000000001</v>
      </c>
      <c r="G63" s="6">
        <f t="shared" si="21"/>
        <v>0</v>
      </c>
      <c r="H63" s="4"/>
      <c r="I63" s="4"/>
      <c r="J63" s="6"/>
      <c r="K63" s="6"/>
      <c r="L63" s="4">
        <f>SUM(L64:L65)</f>
        <v>0</v>
      </c>
      <c r="M63" s="4">
        <f>SUM(M64:M65)</f>
        <v>0</v>
      </c>
      <c r="N63" s="6"/>
      <c r="O63" s="6"/>
      <c r="P63" s="4">
        <v>1389.9</v>
      </c>
      <c r="Q63" s="4">
        <v>1295.6500000000001</v>
      </c>
      <c r="R63" s="6">
        <f t="shared" si="5"/>
        <v>93.218936614144894</v>
      </c>
      <c r="S63" s="4">
        <v>1295.6500000000001</v>
      </c>
      <c r="T63" s="4"/>
      <c r="U63" s="4"/>
      <c r="V63" s="6"/>
      <c r="W63" s="6"/>
      <c r="X63" s="4"/>
      <c r="Y63" s="3"/>
      <c r="Z63" s="6"/>
      <c r="AA63" s="552"/>
    </row>
    <row r="64" spans="1:27" s="15" customFormat="1" ht="94.5">
      <c r="A64" s="12"/>
      <c r="B64" s="245" t="s">
        <v>96</v>
      </c>
      <c r="C64" s="8">
        <f>SUM(H64+L64+P64+T64+X64)</f>
        <v>0</v>
      </c>
      <c r="D64" s="9">
        <f>SUM(I64+M64+Q64+U64+Y64)</f>
        <v>40</v>
      </c>
      <c r="E64" s="568"/>
      <c r="F64" s="568">
        <f t="shared" si="27"/>
        <v>40</v>
      </c>
      <c r="G64" s="6">
        <f t="shared" si="21"/>
        <v>0</v>
      </c>
      <c r="H64" s="8"/>
      <c r="I64" s="8"/>
      <c r="J64" s="568"/>
      <c r="K64" s="6"/>
      <c r="L64" s="8"/>
      <c r="M64" s="8"/>
      <c r="N64" s="568"/>
      <c r="O64" s="6"/>
      <c r="P64" s="8"/>
      <c r="Q64" s="8">
        <v>40</v>
      </c>
      <c r="R64" s="568"/>
      <c r="S64" s="3">
        <v>40</v>
      </c>
      <c r="T64" s="8"/>
      <c r="U64" s="8"/>
      <c r="V64" s="568"/>
      <c r="W64" s="6"/>
      <c r="X64" s="8"/>
      <c r="Y64" s="8"/>
      <c r="Z64" s="568"/>
      <c r="AA64" s="552"/>
    </row>
    <row r="65" spans="1:27" s="15" customFormat="1" ht="94.5">
      <c r="A65" s="12"/>
      <c r="B65" s="246" t="s">
        <v>98</v>
      </c>
      <c r="C65" s="8">
        <f>SUM(H65+L65+P65+T65+X65)</f>
        <v>1389.9</v>
      </c>
      <c r="D65" s="9">
        <f>SUM(I65+M65+Q65+U65+Y65)</f>
        <v>1255.6500000000001</v>
      </c>
      <c r="E65" s="568">
        <f t="shared" si="33"/>
        <v>90.341031728901356</v>
      </c>
      <c r="F65" s="568">
        <f t="shared" si="27"/>
        <v>1255.6500000000001</v>
      </c>
      <c r="G65" s="6">
        <f t="shared" si="21"/>
        <v>0</v>
      </c>
      <c r="H65" s="8"/>
      <c r="I65" s="8"/>
      <c r="J65" s="568"/>
      <c r="K65" s="6"/>
      <c r="L65" s="8"/>
      <c r="M65" s="8"/>
      <c r="N65" s="568"/>
      <c r="O65" s="6"/>
      <c r="P65" s="8">
        <v>1389.9</v>
      </c>
      <c r="Q65" s="8">
        <v>1255.6500000000001</v>
      </c>
      <c r="R65" s="568">
        <f t="shared" si="5"/>
        <v>90.341031728901356</v>
      </c>
      <c r="S65" s="3">
        <v>1255.6500000000001</v>
      </c>
      <c r="T65" s="8"/>
      <c r="U65" s="8"/>
      <c r="V65" s="568"/>
      <c r="W65" s="6"/>
      <c r="X65" s="8"/>
      <c r="Y65" s="8"/>
      <c r="Z65" s="568"/>
      <c r="AA65" s="552"/>
    </row>
    <row r="66" spans="1:27" ht="31.5">
      <c r="A66" s="3">
        <v>9</v>
      </c>
      <c r="B66" s="11" t="s">
        <v>99</v>
      </c>
      <c r="C66" s="4">
        <f>SUM(C67:C70)</f>
        <v>500</v>
      </c>
      <c r="D66" s="4">
        <f>SUM(M66+Q66)</f>
        <v>1520.9279999999999</v>
      </c>
      <c r="E66" s="6">
        <f t="shared" si="33"/>
        <v>304.18559999999997</v>
      </c>
      <c r="F66" s="6">
        <f t="shared" si="27"/>
        <v>1512.4479999999999</v>
      </c>
      <c r="G66" s="6">
        <f t="shared" si="21"/>
        <v>8.4800000000000182</v>
      </c>
      <c r="H66" s="13"/>
      <c r="I66" s="13"/>
      <c r="J66" s="568"/>
      <c r="K66" s="6"/>
      <c r="L66" s="13"/>
      <c r="M66" s="574">
        <v>1020.928</v>
      </c>
      <c r="N66" s="568"/>
      <c r="O66" s="6">
        <v>1020.928</v>
      </c>
      <c r="P66" s="13">
        <v>500</v>
      </c>
      <c r="Q66" s="13">
        <f>SUM(Q67:Q71)</f>
        <v>500</v>
      </c>
      <c r="R66" s="568">
        <f t="shared" si="5"/>
        <v>100</v>
      </c>
      <c r="S66" s="6">
        <f>SUM(S67:S71)</f>
        <v>491.52</v>
      </c>
      <c r="T66" s="13"/>
      <c r="U66" s="13"/>
      <c r="V66" s="568"/>
      <c r="W66" s="6"/>
      <c r="X66" s="8"/>
      <c r="Y66" s="8"/>
      <c r="Z66" s="568"/>
      <c r="AA66" s="552"/>
    </row>
    <row r="67" spans="1:27" s="15" customFormat="1" ht="31.5">
      <c r="A67" s="12"/>
      <c r="B67" s="247" t="s">
        <v>100</v>
      </c>
      <c r="C67" s="8">
        <f t="shared" ref="C67:D70" si="38">SUM(H67+L67+P67+T67+X67)</f>
        <v>0</v>
      </c>
      <c r="D67" s="8">
        <f t="shared" si="38"/>
        <v>220</v>
      </c>
      <c r="E67" s="568"/>
      <c r="F67" s="568">
        <f t="shared" si="27"/>
        <v>211.52</v>
      </c>
      <c r="G67" s="6">
        <f t="shared" si="21"/>
        <v>8.4799999999999898</v>
      </c>
      <c r="H67" s="8"/>
      <c r="I67" s="8"/>
      <c r="J67" s="568"/>
      <c r="K67" s="6"/>
      <c r="L67" s="8"/>
      <c r="M67" s="8"/>
      <c r="N67" s="568"/>
      <c r="O67" s="6"/>
      <c r="P67" s="8"/>
      <c r="Q67" s="8">
        <v>220</v>
      </c>
      <c r="R67" s="568"/>
      <c r="S67" s="6">
        <v>211.52</v>
      </c>
      <c r="T67" s="8"/>
      <c r="U67" s="8"/>
      <c r="V67" s="568"/>
      <c r="W67" s="6"/>
      <c r="X67" s="8"/>
      <c r="Y67" s="8"/>
      <c r="Z67" s="568"/>
      <c r="AA67" s="552"/>
    </row>
    <row r="68" spans="1:27" s="15" customFormat="1" ht="31.5">
      <c r="A68" s="12"/>
      <c r="B68" s="248" t="s">
        <v>101</v>
      </c>
      <c r="C68" s="8">
        <f t="shared" si="38"/>
        <v>500</v>
      </c>
      <c r="D68" s="8">
        <f t="shared" si="38"/>
        <v>0</v>
      </c>
      <c r="E68" s="568">
        <f t="shared" si="33"/>
        <v>0</v>
      </c>
      <c r="F68" s="568">
        <f t="shared" si="27"/>
        <v>0</v>
      </c>
      <c r="G68" s="6">
        <f t="shared" si="21"/>
        <v>0</v>
      </c>
      <c r="H68" s="8"/>
      <c r="I68" s="8"/>
      <c r="J68" s="568"/>
      <c r="K68" s="6"/>
      <c r="L68" s="8"/>
      <c r="M68" s="8"/>
      <c r="N68" s="568"/>
      <c r="O68" s="6"/>
      <c r="P68" s="8">
        <v>500</v>
      </c>
      <c r="Q68" s="8"/>
      <c r="R68" s="568">
        <f t="shared" si="5"/>
        <v>0</v>
      </c>
      <c r="S68" s="6"/>
      <c r="T68" s="8"/>
      <c r="U68" s="8"/>
      <c r="V68" s="568"/>
      <c r="W68" s="6"/>
      <c r="X68" s="8"/>
      <c r="Y68" s="8"/>
      <c r="Z68" s="568"/>
      <c r="AA68" s="552"/>
    </row>
    <row r="69" spans="1:27" s="15" customFormat="1" ht="63">
      <c r="A69" s="12"/>
      <c r="B69" s="248" t="s">
        <v>102</v>
      </c>
      <c r="C69" s="8">
        <f t="shared" si="38"/>
        <v>0</v>
      </c>
      <c r="D69" s="8">
        <f t="shared" si="38"/>
        <v>50</v>
      </c>
      <c r="E69" s="568"/>
      <c r="F69" s="568">
        <f t="shared" si="27"/>
        <v>50</v>
      </c>
      <c r="G69" s="6">
        <f t="shared" si="21"/>
        <v>0</v>
      </c>
      <c r="H69" s="8"/>
      <c r="I69" s="8"/>
      <c r="J69" s="568"/>
      <c r="K69" s="6"/>
      <c r="L69" s="8"/>
      <c r="M69" s="8"/>
      <c r="N69" s="568"/>
      <c r="O69" s="6"/>
      <c r="P69" s="8"/>
      <c r="Q69" s="8">
        <v>50</v>
      </c>
      <c r="R69" s="568"/>
      <c r="S69" s="6">
        <v>50</v>
      </c>
      <c r="T69" s="8"/>
      <c r="U69" s="8"/>
      <c r="V69" s="568"/>
      <c r="W69" s="6"/>
      <c r="X69" s="8"/>
      <c r="Y69" s="8"/>
      <c r="Z69" s="568"/>
      <c r="AA69" s="552"/>
    </row>
    <row r="70" spans="1:27" s="15" customFormat="1" ht="47.25">
      <c r="A70" s="12"/>
      <c r="B70" s="248" t="s">
        <v>103</v>
      </c>
      <c r="C70" s="8">
        <f t="shared" si="38"/>
        <v>0</v>
      </c>
      <c r="D70" s="8">
        <f t="shared" si="38"/>
        <v>130</v>
      </c>
      <c r="E70" s="568"/>
      <c r="F70" s="568">
        <f t="shared" si="27"/>
        <v>130</v>
      </c>
      <c r="G70" s="6">
        <f t="shared" si="21"/>
        <v>0</v>
      </c>
      <c r="H70" s="8"/>
      <c r="I70" s="8"/>
      <c r="J70" s="568"/>
      <c r="K70" s="6"/>
      <c r="L70" s="8"/>
      <c r="M70" s="8"/>
      <c r="N70" s="568"/>
      <c r="O70" s="6"/>
      <c r="P70" s="8"/>
      <c r="Q70" s="8">
        <v>130</v>
      </c>
      <c r="R70" s="568"/>
      <c r="S70" s="6">
        <v>130</v>
      </c>
      <c r="T70" s="8"/>
      <c r="U70" s="8"/>
      <c r="V70" s="568"/>
      <c r="W70" s="6"/>
      <c r="X70" s="8"/>
      <c r="Y70" s="8"/>
      <c r="Z70" s="568"/>
      <c r="AA70" s="552"/>
    </row>
    <row r="71" spans="1:27" s="15" customFormat="1" ht="24.75">
      <c r="A71" s="554"/>
      <c r="B71" s="414" t="s">
        <v>101</v>
      </c>
      <c r="C71" s="8"/>
      <c r="D71" s="8">
        <f>SUM(I71+M71+Q71+U71+Y71)</f>
        <v>100</v>
      </c>
      <c r="E71" s="568"/>
      <c r="F71" s="568">
        <f t="shared" si="27"/>
        <v>100</v>
      </c>
      <c r="G71" s="6">
        <f t="shared" si="21"/>
        <v>0</v>
      </c>
      <c r="H71" s="8"/>
      <c r="I71" s="8"/>
      <c r="J71" s="568"/>
      <c r="K71" s="6"/>
      <c r="L71" s="8"/>
      <c r="M71" s="8"/>
      <c r="N71" s="568"/>
      <c r="O71" s="6"/>
      <c r="P71" s="8"/>
      <c r="Q71" s="8">
        <v>100</v>
      </c>
      <c r="R71" s="568"/>
      <c r="S71" s="6">
        <v>100</v>
      </c>
      <c r="T71" s="8"/>
      <c r="U71" s="8"/>
      <c r="V71" s="568"/>
      <c r="W71" s="6"/>
      <c r="X71" s="8"/>
      <c r="Y71" s="8"/>
      <c r="Z71" s="568"/>
      <c r="AA71" s="552"/>
    </row>
    <row r="72" spans="1:27" ht="31.5">
      <c r="A72" s="3">
        <v>10</v>
      </c>
      <c r="B72" s="11" t="s">
        <v>104</v>
      </c>
      <c r="C72" s="4">
        <f>SUM(C73:C76)</f>
        <v>175</v>
      </c>
      <c r="D72" s="4">
        <f>SUM(D73:D76)</f>
        <v>175</v>
      </c>
      <c r="E72" s="6">
        <f t="shared" si="33"/>
        <v>100</v>
      </c>
      <c r="F72" s="6">
        <f t="shared" si="27"/>
        <v>174.726</v>
      </c>
      <c r="G72" s="6">
        <f t="shared" si="21"/>
        <v>0.27400000000000091</v>
      </c>
      <c r="H72" s="4"/>
      <c r="I72" s="4"/>
      <c r="J72" s="6"/>
      <c r="K72" s="6"/>
      <c r="L72" s="4"/>
      <c r="M72" s="4"/>
      <c r="N72" s="6"/>
      <c r="O72" s="6"/>
      <c r="P72" s="4">
        <v>175</v>
      </c>
      <c r="Q72" s="17">
        <f>SUM(Q73:Q76)</f>
        <v>175</v>
      </c>
      <c r="R72" s="6">
        <f t="shared" ref="R72:R123" si="39">SUM(Q72/P72*100)</f>
        <v>100</v>
      </c>
      <c r="S72" s="17">
        <f>SUM(S73:S76)</f>
        <v>174.726</v>
      </c>
      <c r="T72" s="4"/>
      <c r="U72" s="4"/>
      <c r="V72" s="6"/>
      <c r="W72" s="6"/>
      <c r="X72" s="3"/>
      <c r="Y72" s="3"/>
      <c r="Z72" s="6"/>
      <c r="AA72" s="552"/>
    </row>
    <row r="73" spans="1:27" s="15" customFormat="1">
      <c r="A73" s="12"/>
      <c r="B73" s="263" t="s">
        <v>105</v>
      </c>
      <c r="C73" s="8">
        <f t="shared" ref="C73:D76" si="40">SUM(H73+L73+P73+T73+X73)</f>
        <v>0</v>
      </c>
      <c r="D73" s="8">
        <f t="shared" si="40"/>
        <v>36.271999999999998</v>
      </c>
      <c r="E73" s="568"/>
      <c r="F73" s="568">
        <f t="shared" si="27"/>
        <v>35.997999999999998</v>
      </c>
      <c r="G73" s="6">
        <f t="shared" si="21"/>
        <v>0.27400000000000091</v>
      </c>
      <c r="H73" s="8"/>
      <c r="I73" s="8"/>
      <c r="J73" s="568"/>
      <c r="K73" s="6"/>
      <c r="L73" s="8"/>
      <c r="M73" s="8"/>
      <c r="N73" s="568"/>
      <c r="O73" s="6"/>
      <c r="P73" s="8"/>
      <c r="Q73" s="569">
        <v>36.271999999999998</v>
      </c>
      <c r="R73" s="568"/>
      <c r="S73" s="578">
        <v>35.997999999999998</v>
      </c>
      <c r="T73" s="8"/>
      <c r="U73" s="8"/>
      <c r="V73" s="568"/>
      <c r="W73" s="6"/>
      <c r="X73" s="8"/>
      <c r="Y73" s="8"/>
      <c r="Z73" s="568"/>
      <c r="AA73" s="552"/>
    </row>
    <row r="74" spans="1:27" s="15" customFormat="1">
      <c r="A74" s="12"/>
      <c r="B74" s="263" t="s">
        <v>106</v>
      </c>
      <c r="C74" s="8">
        <f t="shared" si="40"/>
        <v>86.68</v>
      </c>
      <c r="D74" s="8">
        <f t="shared" si="40"/>
        <v>4.6079999999999997</v>
      </c>
      <c r="E74" s="568">
        <f t="shared" si="33"/>
        <v>5.3161052145823717</v>
      </c>
      <c r="F74" s="568">
        <f t="shared" si="27"/>
        <v>4.6079999999999997</v>
      </c>
      <c r="G74" s="6">
        <f t="shared" si="21"/>
        <v>0</v>
      </c>
      <c r="H74" s="8"/>
      <c r="I74" s="8"/>
      <c r="J74" s="568"/>
      <c r="K74" s="6"/>
      <c r="L74" s="8"/>
      <c r="M74" s="8"/>
      <c r="N74" s="568"/>
      <c r="O74" s="6"/>
      <c r="P74" s="569">
        <v>86.68</v>
      </c>
      <c r="Q74" s="569">
        <v>4.6079999999999997</v>
      </c>
      <c r="R74" s="568">
        <f t="shared" si="39"/>
        <v>5.3161052145823717</v>
      </c>
      <c r="S74" s="578">
        <v>4.6079999999999997</v>
      </c>
      <c r="T74" s="8"/>
      <c r="U74" s="8"/>
      <c r="V74" s="568"/>
      <c r="W74" s="6"/>
      <c r="X74" s="8"/>
      <c r="Y74" s="8"/>
      <c r="Z74" s="568"/>
      <c r="AA74" s="552"/>
    </row>
    <row r="75" spans="1:27" s="15" customFormat="1">
      <c r="A75" s="12"/>
      <c r="B75" s="263" t="s">
        <v>107</v>
      </c>
      <c r="C75" s="8">
        <f t="shared" si="40"/>
        <v>88.32</v>
      </c>
      <c r="D75" s="8">
        <f t="shared" si="40"/>
        <v>58.88</v>
      </c>
      <c r="E75" s="568">
        <f t="shared" si="33"/>
        <v>66.666666666666671</v>
      </c>
      <c r="F75" s="568">
        <f t="shared" si="27"/>
        <v>58.88</v>
      </c>
      <c r="G75" s="6">
        <f t="shared" si="21"/>
        <v>0</v>
      </c>
      <c r="H75" s="8"/>
      <c r="I75" s="8"/>
      <c r="J75" s="568"/>
      <c r="K75" s="6"/>
      <c r="L75" s="8"/>
      <c r="M75" s="8"/>
      <c r="N75" s="568"/>
      <c r="O75" s="6"/>
      <c r="P75" s="569">
        <v>88.32</v>
      </c>
      <c r="Q75" s="569">
        <v>58.88</v>
      </c>
      <c r="R75" s="568">
        <f t="shared" si="39"/>
        <v>66.666666666666671</v>
      </c>
      <c r="S75" s="578">
        <v>58.88</v>
      </c>
      <c r="T75" s="8"/>
      <c r="U75" s="8"/>
      <c r="V75" s="568"/>
      <c r="W75" s="6"/>
      <c r="X75" s="8"/>
      <c r="Y75" s="8"/>
      <c r="Z75" s="568"/>
      <c r="AA75" s="552"/>
    </row>
    <row r="76" spans="1:27" s="15" customFormat="1">
      <c r="A76" s="12"/>
      <c r="B76" s="264" t="s">
        <v>108</v>
      </c>
      <c r="C76" s="8">
        <f t="shared" si="40"/>
        <v>0</v>
      </c>
      <c r="D76" s="8">
        <f t="shared" si="40"/>
        <v>75.239999999999995</v>
      </c>
      <c r="E76" s="568"/>
      <c r="F76" s="568">
        <f t="shared" si="27"/>
        <v>75.239999999999995</v>
      </c>
      <c r="G76" s="6">
        <f t="shared" si="21"/>
        <v>0</v>
      </c>
      <c r="H76" s="8"/>
      <c r="I76" s="8"/>
      <c r="J76" s="568"/>
      <c r="K76" s="6"/>
      <c r="L76" s="8"/>
      <c r="M76" s="8"/>
      <c r="N76" s="568"/>
      <c r="O76" s="6"/>
      <c r="P76" s="8"/>
      <c r="Q76" s="569">
        <v>75.239999999999995</v>
      </c>
      <c r="R76" s="568"/>
      <c r="S76" s="578">
        <v>75.239999999999995</v>
      </c>
      <c r="T76" s="8"/>
      <c r="U76" s="8"/>
      <c r="V76" s="568"/>
      <c r="W76" s="6"/>
      <c r="X76" s="8"/>
      <c r="Y76" s="8"/>
      <c r="Z76" s="568"/>
      <c r="AA76" s="552"/>
    </row>
    <row r="77" spans="1:27">
      <c r="A77" s="10">
        <v>11</v>
      </c>
      <c r="B77" s="271" t="s">
        <v>109</v>
      </c>
      <c r="C77" s="4">
        <f>SUM(C78:C81)</f>
        <v>3432</v>
      </c>
      <c r="D77" s="4">
        <f>SUM(D78:D81)</f>
        <v>4962.51</v>
      </c>
      <c r="E77" s="6">
        <f t="shared" si="33"/>
        <v>144.59527972027973</v>
      </c>
      <c r="F77" s="6">
        <f t="shared" si="27"/>
        <v>4962.51</v>
      </c>
      <c r="G77" s="6">
        <f t="shared" si="21"/>
        <v>0</v>
      </c>
      <c r="H77" s="4"/>
      <c r="I77" s="4"/>
      <c r="J77" s="6"/>
      <c r="K77" s="6"/>
      <c r="L77" s="4"/>
      <c r="M77" s="4"/>
      <c r="N77" s="6"/>
      <c r="O77" s="6"/>
      <c r="P77" s="4">
        <f t="shared" ref="P77:S77" si="41">SUM(P78:P81)</f>
        <v>400</v>
      </c>
      <c r="Q77" s="4">
        <f t="shared" si="41"/>
        <v>404.5</v>
      </c>
      <c r="R77" s="6">
        <f t="shared" si="39"/>
        <v>101.125</v>
      </c>
      <c r="S77" s="4">
        <f t="shared" si="41"/>
        <v>404.5</v>
      </c>
      <c r="T77" s="4"/>
      <c r="U77" s="4"/>
      <c r="V77" s="6"/>
      <c r="W77" s="6"/>
      <c r="X77" s="4">
        <f t="shared" ref="X77:Y77" si="42">SUM(X78:X81)</f>
        <v>3032</v>
      </c>
      <c r="Y77" s="4">
        <f t="shared" si="42"/>
        <v>4558.01</v>
      </c>
      <c r="Z77" s="6">
        <f t="shared" ref="Z77:Z123" si="43">SUM(Y77/X77*100)</f>
        <v>150.33014511873353</v>
      </c>
      <c r="AA77" s="4">
        <f t="shared" ref="AA77" si="44">SUM(AA78:AA81)</f>
        <v>4558.01</v>
      </c>
    </row>
    <row r="78" spans="1:27">
      <c r="A78" s="10"/>
      <c r="B78" s="265" t="s">
        <v>110</v>
      </c>
      <c r="C78" s="8">
        <f t="shared" ref="C78:D81" si="45">SUM(H78+L78+P78+T78+X78)</f>
        <v>200</v>
      </c>
      <c r="D78" s="8">
        <f t="shared" si="45"/>
        <v>323.8</v>
      </c>
      <c r="E78" s="568">
        <f t="shared" si="33"/>
        <v>161.9</v>
      </c>
      <c r="F78" s="568">
        <f t="shared" si="27"/>
        <v>323.8</v>
      </c>
      <c r="G78" s="6">
        <f t="shared" si="21"/>
        <v>0</v>
      </c>
      <c r="H78" s="8"/>
      <c r="I78" s="8"/>
      <c r="J78" s="568"/>
      <c r="K78" s="6"/>
      <c r="L78" s="8"/>
      <c r="M78" s="8"/>
      <c r="N78" s="568"/>
      <c r="O78" s="6"/>
      <c r="P78" s="8"/>
      <c r="Q78" s="8"/>
      <c r="R78" s="568"/>
      <c r="S78" s="6"/>
      <c r="T78" s="8"/>
      <c r="U78" s="8"/>
      <c r="V78" s="568"/>
      <c r="W78" s="6"/>
      <c r="X78" s="8">
        <v>200</v>
      </c>
      <c r="Y78" s="8">
        <v>323.8</v>
      </c>
      <c r="Z78" s="568">
        <f t="shared" si="43"/>
        <v>161.9</v>
      </c>
      <c r="AA78" s="3">
        <v>323.8</v>
      </c>
    </row>
    <row r="79" spans="1:27">
      <c r="A79" s="10"/>
      <c r="B79" s="266" t="s">
        <v>111</v>
      </c>
      <c r="C79" s="8">
        <f t="shared" si="45"/>
        <v>517</v>
      </c>
      <c r="D79" s="8">
        <f t="shared" si="45"/>
        <v>15</v>
      </c>
      <c r="E79" s="568">
        <f t="shared" si="33"/>
        <v>2.9013539651837523</v>
      </c>
      <c r="F79" s="568">
        <f t="shared" si="27"/>
        <v>15</v>
      </c>
      <c r="G79" s="6">
        <f t="shared" ref="G79:G121" si="46">SUM(D79-F79)</f>
        <v>0</v>
      </c>
      <c r="H79" s="8"/>
      <c r="I79" s="8"/>
      <c r="J79" s="568"/>
      <c r="K79" s="6"/>
      <c r="L79" s="8"/>
      <c r="M79" s="8"/>
      <c r="N79" s="568"/>
      <c r="O79" s="6"/>
      <c r="P79" s="8">
        <v>400</v>
      </c>
      <c r="Q79" s="8">
        <v>15</v>
      </c>
      <c r="R79" s="568">
        <f t="shared" si="39"/>
        <v>3.75</v>
      </c>
      <c r="S79" s="6">
        <v>15</v>
      </c>
      <c r="T79" s="8"/>
      <c r="U79" s="8"/>
      <c r="V79" s="568"/>
      <c r="W79" s="6"/>
      <c r="X79" s="8">
        <v>117</v>
      </c>
      <c r="Y79" s="8"/>
      <c r="Z79" s="568">
        <f t="shared" si="43"/>
        <v>0</v>
      </c>
      <c r="AA79" s="3"/>
    </row>
    <row r="80" spans="1:27">
      <c r="A80" s="10"/>
      <c r="B80" s="267" t="s">
        <v>112</v>
      </c>
      <c r="C80" s="8">
        <f t="shared" si="45"/>
        <v>1895</v>
      </c>
      <c r="D80" s="8">
        <f t="shared" si="45"/>
        <v>2694.4</v>
      </c>
      <c r="E80" s="568">
        <f t="shared" si="33"/>
        <v>142.18469656992085</v>
      </c>
      <c r="F80" s="568">
        <f t="shared" si="27"/>
        <v>2694.4</v>
      </c>
      <c r="G80" s="6">
        <f t="shared" si="46"/>
        <v>0</v>
      </c>
      <c r="H80" s="8"/>
      <c r="I80" s="8"/>
      <c r="J80" s="568"/>
      <c r="K80" s="6"/>
      <c r="L80" s="8"/>
      <c r="M80" s="8"/>
      <c r="N80" s="568"/>
      <c r="O80" s="6"/>
      <c r="P80" s="8"/>
      <c r="Q80" s="8">
        <v>389.5</v>
      </c>
      <c r="R80" s="568"/>
      <c r="S80" s="6">
        <v>389.5</v>
      </c>
      <c r="T80" s="8"/>
      <c r="U80" s="8"/>
      <c r="V80" s="568"/>
      <c r="W80" s="6"/>
      <c r="X80" s="8">
        <v>1895</v>
      </c>
      <c r="Y80" s="8">
        <v>2304.9</v>
      </c>
      <c r="Z80" s="568">
        <f t="shared" si="43"/>
        <v>121.63060686015832</v>
      </c>
      <c r="AA80" s="3">
        <v>2304.9</v>
      </c>
    </row>
    <row r="81" spans="1:27">
      <c r="A81" s="10"/>
      <c r="B81" s="268" t="s">
        <v>113</v>
      </c>
      <c r="C81" s="8">
        <f t="shared" si="45"/>
        <v>820</v>
      </c>
      <c r="D81" s="8">
        <f t="shared" si="45"/>
        <v>1929.31</v>
      </c>
      <c r="E81" s="568">
        <f t="shared" si="33"/>
        <v>235.28170731707317</v>
      </c>
      <c r="F81" s="568">
        <f t="shared" si="27"/>
        <v>1929.31</v>
      </c>
      <c r="G81" s="6">
        <f t="shared" si="46"/>
        <v>0</v>
      </c>
      <c r="H81" s="8"/>
      <c r="I81" s="8"/>
      <c r="J81" s="568"/>
      <c r="K81" s="6"/>
      <c r="L81" s="8"/>
      <c r="M81" s="8"/>
      <c r="N81" s="568"/>
      <c r="O81" s="6"/>
      <c r="P81" s="8"/>
      <c r="Q81" s="8"/>
      <c r="R81" s="568"/>
      <c r="S81" s="6"/>
      <c r="T81" s="8"/>
      <c r="U81" s="8"/>
      <c r="V81" s="568"/>
      <c r="W81" s="6"/>
      <c r="X81" s="8">
        <v>820</v>
      </c>
      <c r="Y81" s="8">
        <v>1929.31</v>
      </c>
      <c r="Z81" s="568">
        <f t="shared" si="43"/>
        <v>235.28170731707317</v>
      </c>
      <c r="AA81" s="3">
        <v>1929.31</v>
      </c>
    </row>
    <row r="82" spans="1:27">
      <c r="A82" s="10">
        <v>12</v>
      </c>
      <c r="B82" s="11" t="s">
        <v>114</v>
      </c>
      <c r="C82" s="4">
        <f>SUM(C83:C85)</f>
        <v>2045</v>
      </c>
      <c r="D82" s="4">
        <f>SUM(D83:D85)</f>
        <v>1699</v>
      </c>
      <c r="E82" s="6">
        <f t="shared" si="33"/>
        <v>83.080684596577015</v>
      </c>
      <c r="F82" s="6">
        <f t="shared" si="27"/>
        <v>1699</v>
      </c>
      <c r="G82" s="6">
        <f t="shared" si="46"/>
        <v>0</v>
      </c>
      <c r="H82" s="4"/>
      <c r="I82" s="4"/>
      <c r="J82" s="6"/>
      <c r="K82" s="6"/>
      <c r="L82" s="4">
        <v>360</v>
      </c>
      <c r="M82" s="4">
        <v>300</v>
      </c>
      <c r="N82" s="6">
        <f t="shared" ref="N82:N123" si="47">SUM(M82/L82*100)</f>
        <v>83.333333333333343</v>
      </c>
      <c r="O82" s="4">
        <v>300</v>
      </c>
      <c r="P82" s="4">
        <f t="shared" ref="P82:Q82" si="48">SUM(P83:P85)</f>
        <v>1000</v>
      </c>
      <c r="Q82" s="4">
        <f t="shared" si="48"/>
        <v>1049</v>
      </c>
      <c r="R82" s="6">
        <f t="shared" si="39"/>
        <v>104.89999999999999</v>
      </c>
      <c r="S82" s="4">
        <f t="shared" ref="S82:U82" si="49">SUM(S83:S85)</f>
        <v>1049</v>
      </c>
      <c r="T82" s="4">
        <f t="shared" si="49"/>
        <v>485</v>
      </c>
      <c r="U82" s="4">
        <f t="shared" si="49"/>
        <v>350</v>
      </c>
      <c r="V82" s="6">
        <f t="shared" ref="V82:V123" si="50">SUM(U82/T82*100)</f>
        <v>72.164948453608247</v>
      </c>
      <c r="W82" s="4">
        <f t="shared" ref="W82" si="51">SUM(W83:W85)</f>
        <v>350</v>
      </c>
      <c r="X82" s="4">
        <v>200</v>
      </c>
      <c r="Y82" s="4"/>
      <c r="Z82" s="6">
        <f t="shared" si="43"/>
        <v>0</v>
      </c>
      <c r="AA82" s="552"/>
    </row>
    <row r="83" spans="1:27" ht="31.5">
      <c r="A83" s="10"/>
      <c r="B83" s="269" t="s">
        <v>115</v>
      </c>
      <c r="C83" s="8">
        <f t="shared" ref="C83:D85" si="52">SUM(H83+L83+P83+T83+X83)</f>
        <v>475</v>
      </c>
      <c r="D83" s="8">
        <f t="shared" si="52"/>
        <v>359</v>
      </c>
      <c r="E83" s="568">
        <f t="shared" si="33"/>
        <v>75.578947368421055</v>
      </c>
      <c r="F83" s="568">
        <f t="shared" si="27"/>
        <v>359</v>
      </c>
      <c r="G83" s="6">
        <f t="shared" si="46"/>
        <v>0</v>
      </c>
      <c r="H83" s="8"/>
      <c r="I83" s="8"/>
      <c r="J83" s="568"/>
      <c r="K83" s="6"/>
      <c r="L83" s="8"/>
      <c r="M83" s="8"/>
      <c r="N83" s="568"/>
      <c r="O83" s="3"/>
      <c r="P83" s="8">
        <v>210</v>
      </c>
      <c r="Q83" s="8">
        <v>359</v>
      </c>
      <c r="R83" s="568">
        <f t="shared" si="39"/>
        <v>170.95238095238093</v>
      </c>
      <c r="S83" s="3">
        <v>359</v>
      </c>
      <c r="T83" s="8">
        <v>65</v>
      </c>
      <c r="U83" s="8"/>
      <c r="V83" s="568">
        <f t="shared" si="50"/>
        <v>0</v>
      </c>
      <c r="W83" s="3"/>
      <c r="X83" s="8">
        <v>200</v>
      </c>
      <c r="Y83" s="8"/>
      <c r="Z83" s="568">
        <f t="shared" si="43"/>
        <v>0</v>
      </c>
      <c r="AA83" s="552"/>
    </row>
    <row r="84" spans="1:27" ht="31.5">
      <c r="A84" s="10"/>
      <c r="B84" s="269" t="s">
        <v>116</v>
      </c>
      <c r="C84" s="8">
        <f t="shared" si="52"/>
        <v>370</v>
      </c>
      <c r="D84" s="8">
        <f t="shared" si="52"/>
        <v>340</v>
      </c>
      <c r="E84" s="568">
        <f t="shared" si="33"/>
        <v>91.891891891891902</v>
      </c>
      <c r="F84" s="568">
        <f t="shared" si="27"/>
        <v>340</v>
      </c>
      <c r="G84" s="6">
        <f t="shared" si="46"/>
        <v>0</v>
      </c>
      <c r="H84" s="8"/>
      <c r="I84" s="8"/>
      <c r="J84" s="568"/>
      <c r="K84" s="6"/>
      <c r="L84" s="8"/>
      <c r="M84" s="8"/>
      <c r="N84" s="568"/>
      <c r="O84" s="3"/>
      <c r="P84" s="8">
        <v>370</v>
      </c>
      <c r="Q84" s="8">
        <v>340</v>
      </c>
      <c r="R84" s="568">
        <f t="shared" si="39"/>
        <v>91.891891891891902</v>
      </c>
      <c r="S84" s="3">
        <v>340</v>
      </c>
      <c r="T84" s="8"/>
      <c r="U84" s="8"/>
      <c r="V84" s="568"/>
      <c r="W84" s="3"/>
      <c r="X84" s="8"/>
      <c r="Y84" s="8"/>
      <c r="Z84" s="568"/>
      <c r="AA84" s="552"/>
    </row>
    <row r="85" spans="1:27">
      <c r="A85" s="10"/>
      <c r="B85" s="269" t="s">
        <v>117</v>
      </c>
      <c r="C85" s="8">
        <f t="shared" si="52"/>
        <v>1200</v>
      </c>
      <c r="D85" s="8">
        <f t="shared" si="52"/>
        <v>1000</v>
      </c>
      <c r="E85" s="568">
        <f t="shared" si="33"/>
        <v>83.333333333333343</v>
      </c>
      <c r="F85" s="568">
        <f t="shared" si="27"/>
        <v>1000</v>
      </c>
      <c r="G85" s="6">
        <f t="shared" si="46"/>
        <v>0</v>
      </c>
      <c r="H85" s="8"/>
      <c r="I85" s="8"/>
      <c r="J85" s="568"/>
      <c r="K85" s="6"/>
      <c r="L85" s="8">
        <v>360</v>
      </c>
      <c r="M85" s="8">
        <v>300</v>
      </c>
      <c r="N85" s="568">
        <f t="shared" si="47"/>
        <v>83.333333333333343</v>
      </c>
      <c r="O85" s="3">
        <v>300</v>
      </c>
      <c r="P85" s="8">
        <v>420</v>
      </c>
      <c r="Q85" s="8">
        <v>350</v>
      </c>
      <c r="R85" s="568">
        <f t="shared" si="39"/>
        <v>83.333333333333343</v>
      </c>
      <c r="S85" s="3">
        <v>350</v>
      </c>
      <c r="T85" s="8">
        <v>420</v>
      </c>
      <c r="U85" s="8">
        <v>350</v>
      </c>
      <c r="V85" s="568">
        <f t="shared" si="50"/>
        <v>83.333333333333343</v>
      </c>
      <c r="W85" s="3">
        <v>350</v>
      </c>
      <c r="X85" s="8"/>
      <c r="Y85" s="8"/>
      <c r="Z85" s="568"/>
      <c r="AA85" s="552"/>
    </row>
    <row r="86" spans="1:27" ht="31.5">
      <c r="A86" s="10">
        <v>13</v>
      </c>
      <c r="B86" s="270" t="s">
        <v>118</v>
      </c>
      <c r="C86" s="4">
        <f>SUM(C87:C91)</f>
        <v>246.9</v>
      </c>
      <c r="D86" s="4">
        <f>SUM(D87:D91)</f>
        <v>569.76499999999999</v>
      </c>
      <c r="E86" s="6">
        <f t="shared" si="33"/>
        <v>230.76751721344672</v>
      </c>
      <c r="F86" s="6">
        <f>SUM(K86+O86+S86+W86+AA86)</f>
        <v>394.26499999999999</v>
      </c>
      <c r="G86" s="6">
        <f t="shared" si="46"/>
        <v>175.5</v>
      </c>
      <c r="H86" s="4"/>
      <c r="I86" s="4"/>
      <c r="J86" s="6"/>
      <c r="K86" s="6"/>
      <c r="L86" s="4">
        <f t="shared" ref="L86:M86" si="53">SUM(L87:L91)</f>
        <v>250.6</v>
      </c>
      <c r="M86" s="4">
        <f t="shared" si="53"/>
        <v>323.48</v>
      </c>
      <c r="N86" s="6">
        <f t="shared" si="47"/>
        <v>129.08220271348765</v>
      </c>
      <c r="O86" s="4">
        <f t="shared" ref="O86:Q86" si="54">SUM(O87:O91)</f>
        <v>147.97999999999999</v>
      </c>
      <c r="P86" s="4">
        <f t="shared" si="54"/>
        <v>0</v>
      </c>
      <c r="Q86" s="4">
        <f t="shared" si="54"/>
        <v>246.285</v>
      </c>
      <c r="R86" s="6"/>
      <c r="S86" s="4">
        <f t="shared" ref="S86" si="55">SUM(S87:S91)</f>
        <v>246.285</v>
      </c>
      <c r="T86" s="4"/>
      <c r="U86" s="4"/>
      <c r="V86" s="6"/>
      <c r="W86" s="6"/>
      <c r="X86" s="4"/>
      <c r="Y86" s="4"/>
      <c r="Z86" s="6"/>
      <c r="AA86" s="552"/>
    </row>
    <row r="87" spans="1:27" s="15" customFormat="1">
      <c r="A87" s="12"/>
      <c r="B87" s="249" t="s">
        <v>119</v>
      </c>
      <c r="C87" s="8">
        <f>SUM(H87+L87+P87+T87+X87)</f>
        <v>100</v>
      </c>
      <c r="D87" s="8">
        <f>SUM(I87+M87+Q87+U87+Y87)</f>
        <v>0</v>
      </c>
      <c r="E87" s="568">
        <f t="shared" si="33"/>
        <v>0</v>
      </c>
      <c r="F87" s="568">
        <f>SUM(K87+O87+S87+W87+AA87)</f>
        <v>0</v>
      </c>
      <c r="G87" s="6">
        <f t="shared" si="46"/>
        <v>0</v>
      </c>
      <c r="H87" s="8"/>
      <c r="I87" s="8"/>
      <c r="J87" s="568"/>
      <c r="K87" s="6"/>
      <c r="L87" s="8">
        <v>100</v>
      </c>
      <c r="M87" s="8"/>
      <c r="N87" s="568">
        <f t="shared" si="47"/>
        <v>0</v>
      </c>
      <c r="O87" s="3"/>
      <c r="P87" s="8"/>
      <c r="Q87" s="572"/>
      <c r="R87" s="568"/>
      <c r="S87" s="579"/>
      <c r="T87" s="8"/>
      <c r="U87" s="8"/>
      <c r="V87" s="568"/>
      <c r="W87" s="6"/>
      <c r="X87" s="8"/>
      <c r="Y87" s="8"/>
      <c r="Z87" s="568"/>
      <c r="AA87" s="552"/>
    </row>
    <row r="88" spans="1:27" s="15" customFormat="1">
      <c r="A88" s="12"/>
      <c r="B88" s="249" t="s">
        <v>120</v>
      </c>
      <c r="C88" s="8">
        <v>61</v>
      </c>
      <c r="D88" s="560">
        <f>SUM(I88+M88+Q88+U88+Y88)</f>
        <v>94.04</v>
      </c>
      <c r="E88" s="568">
        <f t="shared" si="33"/>
        <v>154.1639344262295</v>
      </c>
      <c r="F88" s="568">
        <f>SUM(K88+O88+S88+W88+AA88)</f>
        <v>94.04</v>
      </c>
      <c r="G88" s="6">
        <f t="shared" si="46"/>
        <v>0</v>
      </c>
      <c r="H88" s="8"/>
      <c r="I88" s="8"/>
      <c r="J88" s="568"/>
      <c r="K88" s="6"/>
      <c r="L88" s="572">
        <v>70</v>
      </c>
      <c r="M88" s="8"/>
      <c r="N88" s="568">
        <f t="shared" si="47"/>
        <v>0</v>
      </c>
      <c r="O88" s="3"/>
      <c r="P88" s="8"/>
      <c r="Q88" s="572">
        <v>94.04</v>
      </c>
      <c r="R88" s="568"/>
      <c r="S88" s="579">
        <v>94.04</v>
      </c>
      <c r="T88" s="8"/>
      <c r="U88" s="8"/>
      <c r="V88" s="568"/>
      <c r="W88" s="6"/>
      <c r="X88" s="8"/>
      <c r="Y88" s="8"/>
      <c r="Z88" s="568"/>
      <c r="AA88" s="552"/>
    </row>
    <row r="89" spans="1:27" s="15" customFormat="1">
      <c r="A89" s="12"/>
      <c r="B89" s="249" t="s">
        <v>121</v>
      </c>
      <c r="C89" s="8">
        <v>20</v>
      </c>
      <c r="D89" s="8">
        <f>SUM(I89+M89+Q89+U89+Y89)</f>
        <v>48.3</v>
      </c>
      <c r="E89" s="568">
        <f t="shared" si="33"/>
        <v>241.5</v>
      </c>
      <c r="F89" s="568">
        <f t="shared" si="27"/>
        <v>48.3</v>
      </c>
      <c r="G89" s="6">
        <f t="shared" si="46"/>
        <v>0</v>
      </c>
      <c r="H89" s="8"/>
      <c r="I89" s="8"/>
      <c r="J89" s="568"/>
      <c r="K89" s="6"/>
      <c r="L89" s="572">
        <v>15</v>
      </c>
      <c r="M89" s="8"/>
      <c r="N89" s="568">
        <f t="shared" si="47"/>
        <v>0</v>
      </c>
      <c r="O89" s="3"/>
      <c r="P89" s="8"/>
      <c r="Q89" s="572">
        <v>48.3</v>
      </c>
      <c r="R89" s="568"/>
      <c r="S89" s="579">
        <v>48.3</v>
      </c>
      <c r="T89" s="8"/>
      <c r="U89" s="8"/>
      <c r="V89" s="568"/>
      <c r="W89" s="6"/>
      <c r="X89" s="8"/>
      <c r="Y89" s="8"/>
      <c r="Z89" s="568"/>
      <c r="AA89" s="552"/>
    </row>
    <row r="90" spans="1:27" s="15" customFormat="1">
      <c r="A90" s="12"/>
      <c r="B90" s="249" t="s">
        <v>122</v>
      </c>
      <c r="C90" s="8">
        <v>65.900000000000006</v>
      </c>
      <c r="D90" s="8">
        <f>SUM(I90+M90+Q90+U90+Y90)</f>
        <v>58.738</v>
      </c>
      <c r="E90" s="568">
        <f t="shared" si="33"/>
        <v>89.132018209408187</v>
      </c>
      <c r="F90" s="568">
        <f t="shared" si="27"/>
        <v>58.738</v>
      </c>
      <c r="G90" s="6">
        <f t="shared" si="46"/>
        <v>0</v>
      </c>
      <c r="H90" s="8"/>
      <c r="I90" s="8"/>
      <c r="J90" s="568"/>
      <c r="K90" s="6"/>
      <c r="L90" s="572">
        <v>65.599999999999994</v>
      </c>
      <c r="M90" s="8"/>
      <c r="N90" s="568">
        <f t="shared" si="47"/>
        <v>0</v>
      </c>
      <c r="O90" s="3"/>
      <c r="P90" s="8"/>
      <c r="Q90" s="572">
        <v>58.738</v>
      </c>
      <c r="R90" s="568"/>
      <c r="S90" s="579">
        <v>58.738</v>
      </c>
      <c r="T90" s="8"/>
      <c r="U90" s="8"/>
      <c r="V90" s="568"/>
      <c r="W90" s="6"/>
      <c r="X90" s="8"/>
      <c r="Y90" s="8"/>
      <c r="Z90" s="568"/>
      <c r="AA90" s="552"/>
    </row>
    <row r="91" spans="1:27" s="15" customFormat="1" ht="31.5">
      <c r="A91" s="12"/>
      <c r="B91" s="250" t="s">
        <v>123</v>
      </c>
      <c r="C91" s="8">
        <f>SUM(H91+L91+P91+T91+X91)</f>
        <v>0</v>
      </c>
      <c r="D91" s="560">
        <f>SUM(I91+M91+Q91+U91+Y91)</f>
        <v>368.68700000000001</v>
      </c>
      <c r="E91" s="568"/>
      <c r="F91" s="568">
        <f>SUM(K91+O91+S91+W91+AA91)</f>
        <v>193.18699999999998</v>
      </c>
      <c r="G91" s="6">
        <f t="shared" si="46"/>
        <v>175.50000000000003</v>
      </c>
      <c r="H91" s="8"/>
      <c r="I91" s="8"/>
      <c r="J91" s="568"/>
      <c r="K91" s="6"/>
      <c r="L91" s="572"/>
      <c r="M91" s="575">
        <v>323.48</v>
      </c>
      <c r="N91" s="568"/>
      <c r="O91" s="577">
        <v>147.97999999999999</v>
      </c>
      <c r="P91" s="560"/>
      <c r="Q91" s="576">
        <v>45.207000000000001</v>
      </c>
      <c r="R91" s="568"/>
      <c r="S91" s="580">
        <v>45.207000000000001</v>
      </c>
      <c r="T91" s="8"/>
      <c r="U91" s="8"/>
      <c r="V91" s="568"/>
      <c r="W91" s="6"/>
      <c r="X91" s="8"/>
      <c r="Y91" s="8"/>
      <c r="Z91" s="568"/>
      <c r="AA91" s="552"/>
    </row>
    <row r="92" spans="1:27">
      <c r="A92" s="287">
        <v>14</v>
      </c>
      <c r="B92" s="11" t="s">
        <v>124</v>
      </c>
      <c r="C92" s="4">
        <f>SUM(C93:C97)</f>
        <v>895</v>
      </c>
      <c r="D92" s="4">
        <f>SUM(D93:D97)</f>
        <v>1080.01</v>
      </c>
      <c r="E92" s="6">
        <f t="shared" si="33"/>
        <v>120.67150837988827</v>
      </c>
      <c r="F92" s="6">
        <f t="shared" si="27"/>
        <v>1080.01</v>
      </c>
      <c r="G92" s="6">
        <f t="shared" si="46"/>
        <v>0</v>
      </c>
      <c r="H92" s="6"/>
      <c r="I92" s="4"/>
      <c r="J92" s="6"/>
      <c r="K92" s="6"/>
      <c r="L92" s="4">
        <f t="shared" ref="L92:M92" si="56">SUM(L93:L97)</f>
        <v>0</v>
      </c>
      <c r="M92" s="4">
        <f t="shared" si="56"/>
        <v>0</v>
      </c>
      <c r="N92" s="6"/>
      <c r="O92" s="6"/>
      <c r="P92" s="4">
        <f t="shared" ref="P92:Q92" si="57">SUM(P93:P97)</f>
        <v>895</v>
      </c>
      <c r="Q92" s="4">
        <f t="shared" si="57"/>
        <v>1080.01</v>
      </c>
      <c r="R92" s="6">
        <f t="shared" si="39"/>
        <v>120.67150837988827</v>
      </c>
      <c r="S92" s="4">
        <f t="shared" ref="S92" si="58">SUM(S93:S97)</f>
        <v>1080.01</v>
      </c>
      <c r="T92" s="6"/>
      <c r="U92" s="4"/>
      <c r="V92" s="6"/>
      <c r="W92" s="6"/>
      <c r="X92" s="4"/>
      <c r="Y92" s="3"/>
      <c r="Z92" s="6"/>
      <c r="AA92" s="552"/>
    </row>
    <row r="93" spans="1:27">
      <c r="A93" s="10"/>
      <c r="B93" s="244" t="s">
        <v>125</v>
      </c>
      <c r="C93" s="8">
        <f>SUM(H93+L93+P93+T93+X93)</f>
        <v>220</v>
      </c>
      <c r="D93" s="8">
        <f t="shared" ref="D93:D97" si="59">SUM(I93+M93+Q93+U93+Y93)</f>
        <v>309.73</v>
      </c>
      <c r="E93" s="568">
        <f t="shared" si="33"/>
        <v>140.78636363636366</v>
      </c>
      <c r="F93" s="568">
        <f t="shared" si="27"/>
        <v>309.73</v>
      </c>
      <c r="G93" s="6">
        <f t="shared" si="46"/>
        <v>0</v>
      </c>
      <c r="H93" s="8"/>
      <c r="I93" s="8"/>
      <c r="J93" s="568"/>
      <c r="K93" s="6"/>
      <c r="L93" s="8"/>
      <c r="M93" s="8"/>
      <c r="N93" s="568"/>
      <c r="O93" s="6"/>
      <c r="P93" s="8">
        <v>220</v>
      </c>
      <c r="Q93" s="8">
        <v>309.73</v>
      </c>
      <c r="R93" s="568">
        <f t="shared" si="39"/>
        <v>140.78636363636366</v>
      </c>
      <c r="S93" s="3">
        <v>309.73</v>
      </c>
      <c r="T93" s="8"/>
      <c r="U93" s="8"/>
      <c r="V93" s="568"/>
      <c r="W93" s="6"/>
      <c r="X93" s="8"/>
      <c r="Y93" s="8"/>
      <c r="Z93" s="568"/>
      <c r="AA93" s="552"/>
    </row>
    <row r="94" spans="1:27" ht="31.5">
      <c r="A94" s="10"/>
      <c r="B94" s="251" t="s">
        <v>126</v>
      </c>
      <c r="C94" s="8">
        <f t="shared" ref="C94:C97" si="60">SUM(H94+L94+P94+T94+X94)</f>
        <v>235</v>
      </c>
      <c r="D94" s="8">
        <f t="shared" si="59"/>
        <v>196.72</v>
      </c>
      <c r="E94" s="568">
        <f t="shared" si="33"/>
        <v>83.710638297872336</v>
      </c>
      <c r="F94" s="568">
        <f t="shared" si="27"/>
        <v>196.72</v>
      </c>
      <c r="G94" s="6">
        <f t="shared" si="46"/>
        <v>0</v>
      </c>
      <c r="H94" s="8"/>
      <c r="I94" s="8"/>
      <c r="J94" s="568"/>
      <c r="K94" s="6"/>
      <c r="L94" s="8"/>
      <c r="M94" s="8"/>
      <c r="N94" s="568"/>
      <c r="O94" s="6"/>
      <c r="P94" s="8">
        <v>235</v>
      </c>
      <c r="Q94" s="8">
        <v>196.72</v>
      </c>
      <c r="R94" s="568">
        <f t="shared" si="39"/>
        <v>83.710638297872336</v>
      </c>
      <c r="S94" s="3">
        <v>196.72</v>
      </c>
      <c r="T94" s="8"/>
      <c r="U94" s="8"/>
      <c r="V94" s="568"/>
      <c r="W94" s="6"/>
      <c r="X94" s="8"/>
      <c r="Y94" s="8"/>
      <c r="Z94" s="568"/>
      <c r="AA94" s="552"/>
    </row>
    <row r="95" spans="1:27" ht="31.5">
      <c r="A95" s="10"/>
      <c r="B95" s="252" t="s">
        <v>127</v>
      </c>
      <c r="C95" s="8">
        <f t="shared" si="60"/>
        <v>160</v>
      </c>
      <c r="D95" s="8">
        <f t="shared" si="59"/>
        <v>66.930000000000007</v>
      </c>
      <c r="E95" s="568">
        <f t="shared" si="33"/>
        <v>41.831250000000004</v>
      </c>
      <c r="F95" s="568">
        <f t="shared" si="27"/>
        <v>66.930000000000007</v>
      </c>
      <c r="G95" s="6">
        <f t="shared" si="46"/>
        <v>0</v>
      </c>
      <c r="H95" s="8"/>
      <c r="I95" s="8"/>
      <c r="J95" s="568"/>
      <c r="K95" s="6"/>
      <c r="L95" s="8"/>
      <c r="M95" s="8"/>
      <c r="N95" s="568"/>
      <c r="O95" s="6"/>
      <c r="P95" s="8">
        <v>160</v>
      </c>
      <c r="Q95" s="8">
        <v>66.930000000000007</v>
      </c>
      <c r="R95" s="568">
        <f t="shared" si="39"/>
        <v>41.831250000000004</v>
      </c>
      <c r="S95" s="3">
        <v>66.930000000000007</v>
      </c>
      <c r="T95" s="8"/>
      <c r="U95" s="8"/>
      <c r="V95" s="568"/>
      <c r="W95" s="6"/>
      <c r="X95" s="8"/>
      <c r="Y95" s="8"/>
      <c r="Z95" s="568"/>
      <c r="AA95" s="552"/>
    </row>
    <row r="96" spans="1:27" ht="31.5">
      <c r="A96" s="10"/>
      <c r="B96" s="252" t="s">
        <v>128</v>
      </c>
      <c r="C96" s="8">
        <f t="shared" si="60"/>
        <v>195</v>
      </c>
      <c r="D96" s="8">
        <f t="shared" si="59"/>
        <v>296.08999999999997</v>
      </c>
      <c r="E96" s="568">
        <f t="shared" si="33"/>
        <v>151.84102564102562</v>
      </c>
      <c r="F96" s="568">
        <f t="shared" ref="F96:F121" si="61">SUM(K96+O96+S96+W96+AA96)</f>
        <v>296.08999999999997</v>
      </c>
      <c r="G96" s="6">
        <f t="shared" si="46"/>
        <v>0</v>
      </c>
      <c r="H96" s="8"/>
      <c r="I96" s="8"/>
      <c r="J96" s="568"/>
      <c r="K96" s="6"/>
      <c r="L96" s="8"/>
      <c r="M96" s="8"/>
      <c r="N96" s="568"/>
      <c r="O96" s="6"/>
      <c r="P96" s="8">
        <v>195</v>
      </c>
      <c r="Q96" s="8">
        <v>296.08999999999997</v>
      </c>
      <c r="R96" s="568">
        <f t="shared" si="39"/>
        <v>151.84102564102562</v>
      </c>
      <c r="S96" s="3">
        <v>296.08999999999997</v>
      </c>
      <c r="T96" s="8"/>
      <c r="U96" s="8"/>
      <c r="V96" s="568"/>
      <c r="W96" s="6"/>
      <c r="X96" s="8"/>
      <c r="Y96" s="8"/>
      <c r="Z96" s="568"/>
      <c r="AA96" s="552"/>
    </row>
    <row r="97" spans="1:27">
      <c r="A97" s="10"/>
      <c r="B97" s="252" t="s">
        <v>129</v>
      </c>
      <c r="C97" s="8">
        <f t="shared" si="60"/>
        <v>85</v>
      </c>
      <c r="D97" s="8">
        <f t="shared" si="59"/>
        <v>210.54</v>
      </c>
      <c r="E97" s="568">
        <f t="shared" ref="E97:E118" si="62">SUM(D97/C97*100)</f>
        <v>247.69411764705879</v>
      </c>
      <c r="F97" s="568">
        <f t="shared" si="61"/>
        <v>210.54</v>
      </c>
      <c r="G97" s="6">
        <f t="shared" si="46"/>
        <v>0</v>
      </c>
      <c r="H97" s="8"/>
      <c r="I97" s="8"/>
      <c r="J97" s="568"/>
      <c r="K97" s="6"/>
      <c r="L97" s="8"/>
      <c r="M97" s="8"/>
      <c r="N97" s="568"/>
      <c r="O97" s="6"/>
      <c r="P97" s="8">
        <v>85</v>
      </c>
      <c r="Q97" s="8">
        <v>210.54</v>
      </c>
      <c r="R97" s="568">
        <f t="shared" si="39"/>
        <v>247.69411764705879</v>
      </c>
      <c r="S97" s="3">
        <v>210.54</v>
      </c>
      <c r="T97" s="8"/>
      <c r="U97" s="8"/>
      <c r="V97" s="568"/>
      <c r="W97" s="6"/>
      <c r="X97" s="8"/>
      <c r="Y97" s="8"/>
      <c r="Z97" s="568"/>
      <c r="AA97" s="552"/>
    </row>
    <row r="98" spans="1:27" ht="47.25">
      <c r="A98" s="287">
        <v>15</v>
      </c>
      <c r="B98" s="11" t="s">
        <v>130</v>
      </c>
      <c r="C98" s="4">
        <f>SUM(C99:C100)</f>
        <v>500</v>
      </c>
      <c r="D98" s="4">
        <f>SUM(D99:D100)</f>
        <v>500</v>
      </c>
      <c r="E98" s="6">
        <f t="shared" si="62"/>
        <v>100</v>
      </c>
      <c r="F98" s="6">
        <f t="shared" si="61"/>
        <v>500</v>
      </c>
      <c r="G98" s="6">
        <f t="shared" si="46"/>
        <v>0</v>
      </c>
      <c r="H98" s="4"/>
      <c r="I98" s="4"/>
      <c r="J98" s="6"/>
      <c r="K98" s="6"/>
      <c r="L98" s="4"/>
      <c r="M98" s="4"/>
      <c r="N98" s="6"/>
      <c r="O98" s="6"/>
      <c r="P98" s="4">
        <f>SUM(P99:P100)</f>
        <v>500</v>
      </c>
      <c r="Q98" s="4">
        <f>SUM(Q99:Q100)</f>
        <v>500</v>
      </c>
      <c r="R98" s="6">
        <f t="shared" si="39"/>
        <v>100</v>
      </c>
      <c r="S98" s="4">
        <f>SUM(S99:S100)</f>
        <v>500</v>
      </c>
      <c r="T98" s="3"/>
      <c r="U98" s="3"/>
      <c r="V98" s="6"/>
      <c r="W98" s="6"/>
      <c r="X98" s="3"/>
      <c r="Y98" s="3"/>
      <c r="Z98" s="6"/>
      <c r="AA98" s="552"/>
    </row>
    <row r="99" spans="1:27">
      <c r="A99" s="10"/>
      <c r="B99" s="253" t="s">
        <v>131</v>
      </c>
      <c r="C99" s="8">
        <f t="shared" ref="C99:D100" si="63">SUM(H99+L99+P99+T99+X99)</f>
        <v>10</v>
      </c>
      <c r="D99" s="8">
        <f t="shared" si="63"/>
        <v>10</v>
      </c>
      <c r="E99" s="568">
        <f t="shared" si="62"/>
        <v>100</v>
      </c>
      <c r="F99" s="568">
        <f t="shared" si="61"/>
        <v>10</v>
      </c>
      <c r="G99" s="6">
        <f t="shared" si="46"/>
        <v>0</v>
      </c>
      <c r="H99" s="8"/>
      <c r="I99" s="8"/>
      <c r="J99" s="568"/>
      <c r="K99" s="6"/>
      <c r="L99" s="8"/>
      <c r="M99" s="8"/>
      <c r="N99" s="568"/>
      <c r="O99" s="6"/>
      <c r="P99" s="8">
        <v>10</v>
      </c>
      <c r="Q99" s="8">
        <v>10</v>
      </c>
      <c r="R99" s="568">
        <f t="shared" si="39"/>
        <v>100</v>
      </c>
      <c r="S99" s="3">
        <v>10</v>
      </c>
      <c r="T99" s="8"/>
      <c r="U99" s="8"/>
      <c r="V99" s="568"/>
      <c r="W99" s="6"/>
      <c r="X99" s="8"/>
      <c r="Y99" s="8"/>
      <c r="Z99" s="568"/>
      <c r="AA99" s="552"/>
    </row>
    <row r="100" spans="1:27" ht="31.5">
      <c r="A100" s="10"/>
      <c r="B100" s="254" t="s">
        <v>132</v>
      </c>
      <c r="C100" s="8">
        <f t="shared" si="63"/>
        <v>490</v>
      </c>
      <c r="D100" s="8">
        <f t="shared" si="63"/>
        <v>490</v>
      </c>
      <c r="E100" s="568">
        <f t="shared" si="62"/>
        <v>100</v>
      </c>
      <c r="F100" s="568">
        <f t="shared" si="61"/>
        <v>490</v>
      </c>
      <c r="G100" s="6">
        <f t="shared" si="46"/>
        <v>0</v>
      </c>
      <c r="H100" s="8"/>
      <c r="I100" s="8"/>
      <c r="J100" s="568"/>
      <c r="K100" s="6"/>
      <c r="L100" s="8"/>
      <c r="M100" s="8"/>
      <c r="N100" s="568"/>
      <c r="O100" s="6"/>
      <c r="P100" s="8">
        <v>490</v>
      </c>
      <c r="Q100" s="8">
        <v>490</v>
      </c>
      <c r="R100" s="568">
        <f t="shared" si="39"/>
        <v>100</v>
      </c>
      <c r="S100" s="3">
        <v>490</v>
      </c>
      <c r="T100" s="8"/>
      <c r="U100" s="8"/>
      <c r="V100" s="568"/>
      <c r="W100" s="6"/>
      <c r="X100" s="8"/>
      <c r="Y100" s="8"/>
      <c r="Z100" s="568"/>
      <c r="AA100" s="552"/>
    </row>
    <row r="101" spans="1:27">
      <c r="A101" s="287">
        <v>16</v>
      </c>
      <c r="B101" s="272" t="s">
        <v>134</v>
      </c>
      <c r="C101" s="4">
        <f>SUM(C102:C106)</f>
        <v>3285</v>
      </c>
      <c r="D101" s="4">
        <f>SUM(D102:D106)</f>
        <v>1594.9</v>
      </c>
      <c r="E101" s="6">
        <f t="shared" si="62"/>
        <v>48.550989345509898</v>
      </c>
      <c r="F101" s="6">
        <f t="shared" si="61"/>
        <v>1594.9</v>
      </c>
      <c r="G101" s="6">
        <f t="shared" si="46"/>
        <v>0</v>
      </c>
      <c r="H101" s="4"/>
      <c r="I101" s="4"/>
      <c r="J101" s="6"/>
      <c r="K101" s="6"/>
      <c r="L101" s="4">
        <f>SUM(L102:L106)</f>
        <v>1055</v>
      </c>
      <c r="M101" s="4">
        <f>SUM(M102:M106)</f>
        <v>245.7</v>
      </c>
      <c r="N101" s="6">
        <f t="shared" si="47"/>
        <v>23.289099526066352</v>
      </c>
      <c r="O101" s="4">
        <f>SUM(O102:O106)</f>
        <v>245.7</v>
      </c>
      <c r="P101" s="4">
        <f t="shared" ref="P101:Q101" si="64">SUM(P102:P106)</f>
        <v>1620</v>
      </c>
      <c r="Q101" s="4">
        <f t="shared" si="64"/>
        <v>1349.2</v>
      </c>
      <c r="R101" s="6">
        <f t="shared" si="39"/>
        <v>83.283950617283949</v>
      </c>
      <c r="S101" s="4">
        <f t="shared" ref="S101" si="65">SUM(S102:S106)</f>
        <v>1349.2</v>
      </c>
      <c r="T101" s="3"/>
      <c r="U101" s="3"/>
      <c r="V101" s="6"/>
      <c r="W101" s="6"/>
      <c r="X101" s="3"/>
      <c r="Y101" s="3"/>
      <c r="Z101" s="6"/>
      <c r="AA101" s="552"/>
    </row>
    <row r="102" spans="1:27" ht="31.5">
      <c r="A102" s="10"/>
      <c r="B102" s="255" t="s">
        <v>135</v>
      </c>
      <c r="C102" s="8">
        <f t="shared" ref="C102:D106" si="66">SUM(H102+L102+P102+T102+X102)</f>
        <v>670</v>
      </c>
      <c r="D102" s="8">
        <f t="shared" si="66"/>
        <v>495</v>
      </c>
      <c r="E102" s="568">
        <f t="shared" si="62"/>
        <v>73.880597014925371</v>
      </c>
      <c r="F102" s="568">
        <f t="shared" si="61"/>
        <v>495</v>
      </c>
      <c r="G102" s="6">
        <f t="shared" si="46"/>
        <v>0</v>
      </c>
      <c r="H102" s="8"/>
      <c r="I102" s="8"/>
      <c r="J102" s="568"/>
      <c r="K102" s="6"/>
      <c r="L102" s="8"/>
      <c r="M102" s="8"/>
      <c r="N102" s="568"/>
      <c r="O102" s="3"/>
      <c r="P102" s="8">
        <v>670</v>
      </c>
      <c r="Q102" s="8">
        <v>495</v>
      </c>
      <c r="R102" s="568">
        <f t="shared" si="39"/>
        <v>73.880597014925371</v>
      </c>
      <c r="S102" s="3">
        <v>495</v>
      </c>
      <c r="T102" s="8"/>
      <c r="U102" s="8"/>
      <c r="V102" s="568"/>
      <c r="W102" s="6"/>
      <c r="X102" s="8"/>
      <c r="Y102" s="8"/>
      <c r="Z102" s="568"/>
      <c r="AA102" s="552"/>
    </row>
    <row r="103" spans="1:27" ht="31.5">
      <c r="A103" s="10"/>
      <c r="B103" s="256" t="s">
        <v>136</v>
      </c>
      <c r="C103" s="8">
        <f t="shared" si="66"/>
        <v>235</v>
      </c>
      <c r="D103" s="8">
        <f t="shared" si="66"/>
        <v>104.96</v>
      </c>
      <c r="E103" s="568">
        <f t="shared" si="62"/>
        <v>44.663829787234036</v>
      </c>
      <c r="F103" s="568">
        <f t="shared" si="61"/>
        <v>104.96</v>
      </c>
      <c r="G103" s="6">
        <f t="shared" si="46"/>
        <v>0</v>
      </c>
      <c r="H103" s="8"/>
      <c r="I103" s="8"/>
      <c r="J103" s="568"/>
      <c r="K103" s="6"/>
      <c r="L103" s="8">
        <v>120</v>
      </c>
      <c r="M103" s="8"/>
      <c r="N103" s="568">
        <f t="shared" si="47"/>
        <v>0</v>
      </c>
      <c r="O103" s="3"/>
      <c r="P103" s="8">
        <v>115</v>
      </c>
      <c r="Q103" s="8">
        <v>104.96</v>
      </c>
      <c r="R103" s="568">
        <f t="shared" si="39"/>
        <v>91.269565217391303</v>
      </c>
      <c r="S103" s="3">
        <v>104.96</v>
      </c>
      <c r="T103" s="8"/>
      <c r="U103" s="8"/>
      <c r="V103" s="568"/>
      <c r="W103" s="6"/>
      <c r="X103" s="8"/>
      <c r="Y103" s="8"/>
      <c r="Z103" s="568"/>
      <c r="AA103" s="552"/>
    </row>
    <row r="104" spans="1:27">
      <c r="A104" s="10"/>
      <c r="B104" s="256" t="s">
        <v>137</v>
      </c>
      <c r="C104" s="8">
        <f t="shared" si="66"/>
        <v>430</v>
      </c>
      <c r="D104" s="8">
        <f t="shared" si="66"/>
        <v>122</v>
      </c>
      <c r="E104" s="568">
        <f t="shared" si="62"/>
        <v>28.372093023255811</v>
      </c>
      <c r="F104" s="568">
        <f t="shared" si="61"/>
        <v>122</v>
      </c>
      <c r="G104" s="6">
        <f t="shared" si="46"/>
        <v>0</v>
      </c>
      <c r="H104" s="8"/>
      <c r="I104" s="8"/>
      <c r="J104" s="568"/>
      <c r="K104" s="6"/>
      <c r="L104" s="8">
        <v>55</v>
      </c>
      <c r="M104" s="8"/>
      <c r="N104" s="568"/>
      <c r="O104" s="3"/>
      <c r="P104" s="8">
        <v>375</v>
      </c>
      <c r="Q104" s="8">
        <v>122</v>
      </c>
      <c r="R104" s="568">
        <f t="shared" si="39"/>
        <v>32.533333333333331</v>
      </c>
      <c r="S104" s="3">
        <v>122</v>
      </c>
      <c r="T104" s="8"/>
      <c r="U104" s="8"/>
      <c r="V104" s="568"/>
      <c r="W104" s="6"/>
      <c r="X104" s="8"/>
      <c r="Y104" s="8"/>
      <c r="Z104" s="568"/>
      <c r="AA104" s="552"/>
    </row>
    <row r="105" spans="1:27">
      <c r="A105" s="10"/>
      <c r="B105" s="256" t="s">
        <v>138</v>
      </c>
      <c r="C105" s="8">
        <f t="shared" si="66"/>
        <v>1395</v>
      </c>
      <c r="D105" s="8">
        <f t="shared" si="66"/>
        <v>601.54999999999995</v>
      </c>
      <c r="E105" s="568">
        <f t="shared" si="62"/>
        <v>43.121863799283148</v>
      </c>
      <c r="F105" s="568">
        <f t="shared" si="61"/>
        <v>601.54999999999995</v>
      </c>
      <c r="G105" s="6">
        <f t="shared" si="46"/>
        <v>0</v>
      </c>
      <c r="H105" s="8"/>
      <c r="I105" s="8"/>
      <c r="J105" s="568"/>
      <c r="K105" s="6"/>
      <c r="L105" s="8">
        <v>395</v>
      </c>
      <c r="M105" s="8"/>
      <c r="N105" s="568"/>
      <c r="O105" s="3"/>
      <c r="P105" s="8">
        <v>440</v>
      </c>
      <c r="Q105" s="8">
        <v>601.54999999999995</v>
      </c>
      <c r="R105" s="568">
        <f t="shared" si="39"/>
        <v>136.71590909090907</v>
      </c>
      <c r="S105" s="3">
        <v>601.54999999999995</v>
      </c>
      <c r="T105" s="8">
        <v>510</v>
      </c>
      <c r="U105" s="8"/>
      <c r="V105" s="568"/>
      <c r="W105" s="6"/>
      <c r="X105" s="8">
        <v>50</v>
      </c>
      <c r="Y105" s="8"/>
      <c r="Z105" s="568"/>
      <c r="AA105" s="552"/>
    </row>
    <row r="106" spans="1:27">
      <c r="A106" s="10"/>
      <c r="B106" s="256" t="s">
        <v>139</v>
      </c>
      <c r="C106" s="8">
        <f t="shared" si="66"/>
        <v>555</v>
      </c>
      <c r="D106" s="8">
        <f t="shared" si="66"/>
        <v>271.39</v>
      </c>
      <c r="E106" s="568">
        <f t="shared" si="62"/>
        <v>48.899099099099097</v>
      </c>
      <c r="F106" s="568">
        <f t="shared" si="61"/>
        <v>271.39</v>
      </c>
      <c r="G106" s="6">
        <f t="shared" si="46"/>
        <v>0</v>
      </c>
      <c r="H106" s="8"/>
      <c r="I106" s="8"/>
      <c r="J106" s="568"/>
      <c r="K106" s="6"/>
      <c r="L106" s="8">
        <v>485</v>
      </c>
      <c r="M106" s="8">
        <v>245.7</v>
      </c>
      <c r="N106" s="568"/>
      <c r="O106" s="3">
        <v>245.7</v>
      </c>
      <c r="P106" s="8">
        <v>20</v>
      </c>
      <c r="Q106" s="8">
        <v>25.69</v>
      </c>
      <c r="R106" s="568">
        <f t="shared" si="39"/>
        <v>128.44999999999999</v>
      </c>
      <c r="S106" s="3">
        <v>25.69</v>
      </c>
      <c r="T106" s="8"/>
      <c r="U106" s="8"/>
      <c r="V106" s="568"/>
      <c r="W106" s="6"/>
      <c r="X106" s="8">
        <v>50</v>
      </c>
      <c r="Y106" s="8"/>
      <c r="Z106" s="568"/>
      <c r="AA106" s="552"/>
    </row>
    <row r="107" spans="1:27" ht="31.5">
      <c r="A107" s="287">
        <v>17</v>
      </c>
      <c r="B107" s="272" t="s">
        <v>140</v>
      </c>
      <c r="C107" s="4">
        <f>SUM(C109:C113)</f>
        <v>5109.8</v>
      </c>
      <c r="D107" s="4">
        <f>SUM(D108:D113)</f>
        <v>5234.7999999999993</v>
      </c>
      <c r="E107" s="6">
        <f t="shared" si="62"/>
        <v>102.44627969783551</v>
      </c>
      <c r="F107" s="6">
        <f t="shared" si="61"/>
        <v>5234.7999999999993</v>
      </c>
      <c r="G107" s="6">
        <f t="shared" si="46"/>
        <v>0</v>
      </c>
      <c r="H107" s="4"/>
      <c r="I107" s="4"/>
      <c r="J107" s="6"/>
      <c r="K107" s="6"/>
      <c r="L107" s="4"/>
      <c r="M107" s="4"/>
      <c r="N107" s="6"/>
      <c r="O107" s="6"/>
      <c r="P107" s="4">
        <f>SUM(P109:P113)</f>
        <v>2000</v>
      </c>
      <c r="Q107" s="4">
        <f>SUM(Q108:Q113)</f>
        <v>5234.7999999999993</v>
      </c>
      <c r="R107" s="6">
        <f t="shared" si="39"/>
        <v>261.73999999999995</v>
      </c>
      <c r="S107" s="4">
        <f>SUM(S108:S113)</f>
        <v>5234.7999999999993</v>
      </c>
      <c r="T107" s="4">
        <f>SUM(T109:T113)</f>
        <v>1554.9</v>
      </c>
      <c r="U107" s="4"/>
      <c r="V107" s="6">
        <f t="shared" si="50"/>
        <v>0</v>
      </c>
      <c r="W107" s="6"/>
      <c r="X107" s="4">
        <f>SUM(X109:X113)</f>
        <v>1554.9</v>
      </c>
      <c r="Y107" s="4"/>
      <c r="Z107" s="6">
        <f t="shared" si="43"/>
        <v>0</v>
      </c>
      <c r="AA107" s="552"/>
    </row>
    <row r="108" spans="1:27">
      <c r="A108" s="10"/>
      <c r="B108" s="255" t="s">
        <v>569</v>
      </c>
      <c r="C108" s="13"/>
      <c r="D108" s="8">
        <f t="shared" ref="D108:D113" si="67">SUM(I108+M108+Q108+U108+Y108)</f>
        <v>131.29</v>
      </c>
      <c r="E108" s="568"/>
      <c r="F108" s="568">
        <f t="shared" si="61"/>
        <v>131.29</v>
      </c>
      <c r="G108" s="6">
        <f t="shared" si="46"/>
        <v>0</v>
      </c>
      <c r="H108" s="13"/>
      <c r="I108" s="13"/>
      <c r="J108" s="568"/>
      <c r="K108" s="6"/>
      <c r="L108" s="13"/>
      <c r="M108" s="13"/>
      <c r="N108" s="568"/>
      <c r="O108" s="6"/>
      <c r="P108" s="13"/>
      <c r="Q108" s="13">
        <v>131.29</v>
      </c>
      <c r="R108" s="568"/>
      <c r="S108" s="4">
        <v>131.29</v>
      </c>
      <c r="T108" s="13"/>
      <c r="U108" s="13"/>
      <c r="V108" s="568"/>
      <c r="W108" s="6"/>
      <c r="X108" s="13"/>
      <c r="Y108" s="13"/>
      <c r="Z108" s="568"/>
      <c r="AA108" s="552"/>
    </row>
    <row r="109" spans="1:27">
      <c r="A109" s="10"/>
      <c r="B109" s="257" t="s">
        <v>141</v>
      </c>
      <c r="C109" s="8">
        <f>SUM(H109+L109+P109+T109+X109)</f>
        <v>400</v>
      </c>
      <c r="D109" s="8">
        <f t="shared" si="67"/>
        <v>3291.91</v>
      </c>
      <c r="E109" s="568">
        <f t="shared" si="62"/>
        <v>822.97749999999996</v>
      </c>
      <c r="F109" s="568">
        <f t="shared" si="61"/>
        <v>3291.91</v>
      </c>
      <c r="G109" s="6">
        <f t="shared" si="46"/>
        <v>0</v>
      </c>
      <c r="H109" s="8"/>
      <c r="I109" s="8"/>
      <c r="J109" s="568"/>
      <c r="K109" s="6"/>
      <c r="L109" s="8"/>
      <c r="M109" s="8"/>
      <c r="N109" s="568"/>
      <c r="O109" s="6"/>
      <c r="P109" s="8">
        <v>400</v>
      </c>
      <c r="Q109" s="8">
        <v>3291.91</v>
      </c>
      <c r="R109" s="568">
        <f t="shared" si="39"/>
        <v>822.97749999999996</v>
      </c>
      <c r="S109" s="3">
        <v>3291.91</v>
      </c>
      <c r="T109" s="8"/>
      <c r="U109" s="8"/>
      <c r="V109" s="568"/>
      <c r="W109" s="6"/>
      <c r="X109" s="8"/>
      <c r="Y109" s="8"/>
      <c r="Z109" s="568"/>
      <c r="AA109" s="552"/>
    </row>
    <row r="110" spans="1:27">
      <c r="A110" s="10"/>
      <c r="B110" s="257" t="s">
        <v>142</v>
      </c>
      <c r="C110" s="8">
        <f>SUM(H110+L110+P110+T110+X110)</f>
        <v>600</v>
      </c>
      <c r="D110" s="8">
        <f t="shared" si="67"/>
        <v>450</v>
      </c>
      <c r="E110" s="568">
        <f t="shared" si="62"/>
        <v>75</v>
      </c>
      <c r="F110" s="568">
        <f t="shared" si="61"/>
        <v>450</v>
      </c>
      <c r="G110" s="6">
        <f t="shared" si="46"/>
        <v>0</v>
      </c>
      <c r="H110" s="8"/>
      <c r="I110" s="8"/>
      <c r="J110" s="568"/>
      <c r="K110" s="6"/>
      <c r="L110" s="8"/>
      <c r="M110" s="8"/>
      <c r="N110" s="568"/>
      <c r="O110" s="6"/>
      <c r="P110" s="8">
        <v>600</v>
      </c>
      <c r="Q110" s="8">
        <v>450</v>
      </c>
      <c r="R110" s="568">
        <f t="shared" si="39"/>
        <v>75</v>
      </c>
      <c r="S110" s="3">
        <v>450</v>
      </c>
      <c r="T110" s="8"/>
      <c r="U110" s="8"/>
      <c r="V110" s="568"/>
      <c r="W110" s="6"/>
      <c r="X110" s="8"/>
      <c r="Y110" s="8"/>
      <c r="Z110" s="568"/>
      <c r="AA110" s="552"/>
    </row>
    <row r="111" spans="1:27">
      <c r="A111" s="10"/>
      <c r="B111" s="257" t="s">
        <v>143</v>
      </c>
      <c r="C111" s="8">
        <f>SUM(H111+L111+P111+T111+X111)</f>
        <v>0</v>
      </c>
      <c r="D111" s="8">
        <f t="shared" si="67"/>
        <v>139.6</v>
      </c>
      <c r="E111" s="568"/>
      <c r="F111" s="568">
        <f t="shared" si="61"/>
        <v>139.6</v>
      </c>
      <c r="G111" s="6">
        <f t="shared" si="46"/>
        <v>0</v>
      </c>
      <c r="H111" s="8"/>
      <c r="I111" s="8"/>
      <c r="J111" s="568"/>
      <c r="K111" s="6"/>
      <c r="L111" s="8"/>
      <c r="M111" s="8"/>
      <c r="N111" s="568"/>
      <c r="O111" s="6"/>
      <c r="P111" s="8"/>
      <c r="Q111" s="8">
        <v>139.6</v>
      </c>
      <c r="R111" s="568"/>
      <c r="S111" s="3">
        <v>139.6</v>
      </c>
      <c r="T111" s="8"/>
      <c r="U111" s="8"/>
      <c r="V111" s="568"/>
      <c r="W111" s="6"/>
      <c r="X111" s="8"/>
      <c r="Y111" s="8"/>
      <c r="Z111" s="568"/>
      <c r="AA111" s="552"/>
    </row>
    <row r="112" spans="1:27">
      <c r="A112" s="10"/>
      <c r="B112" s="258" t="s">
        <v>144</v>
      </c>
      <c r="C112" s="8">
        <f>SUM(H112+L112+P112+T112+X112)</f>
        <v>4109.8</v>
      </c>
      <c r="D112" s="8">
        <f t="shared" si="67"/>
        <v>1222</v>
      </c>
      <c r="E112" s="568">
        <f t="shared" si="62"/>
        <v>29.733806997907443</v>
      </c>
      <c r="F112" s="568">
        <f t="shared" si="61"/>
        <v>1222</v>
      </c>
      <c r="G112" s="6">
        <f t="shared" si="46"/>
        <v>0</v>
      </c>
      <c r="H112" s="8"/>
      <c r="I112" s="8"/>
      <c r="J112" s="568"/>
      <c r="K112" s="6"/>
      <c r="L112" s="8"/>
      <c r="M112" s="8"/>
      <c r="N112" s="568"/>
      <c r="O112" s="6"/>
      <c r="P112" s="8">
        <v>1000</v>
      </c>
      <c r="Q112" s="8">
        <v>1222</v>
      </c>
      <c r="R112" s="568">
        <f t="shared" si="39"/>
        <v>122.2</v>
      </c>
      <c r="S112" s="3">
        <v>1222</v>
      </c>
      <c r="T112" s="8">
        <v>1554.9</v>
      </c>
      <c r="U112" s="8"/>
      <c r="V112" s="568">
        <f t="shared" si="50"/>
        <v>0</v>
      </c>
      <c r="W112" s="6"/>
      <c r="X112" s="8">
        <v>1554.9</v>
      </c>
      <c r="Y112" s="8"/>
      <c r="Z112" s="568">
        <f t="shared" si="43"/>
        <v>0</v>
      </c>
      <c r="AA112" s="552"/>
    </row>
    <row r="113" spans="1:27">
      <c r="A113" s="7"/>
      <c r="B113" s="259" t="s">
        <v>145</v>
      </c>
      <c r="C113" s="8">
        <f>SUM(H113+L113+P113+T113+X113)</f>
        <v>0</v>
      </c>
      <c r="D113" s="8">
        <f t="shared" si="67"/>
        <v>0</v>
      </c>
      <c r="E113" s="568"/>
      <c r="F113" s="568">
        <f t="shared" si="61"/>
        <v>0</v>
      </c>
      <c r="G113" s="6">
        <f t="shared" si="46"/>
        <v>0</v>
      </c>
      <c r="H113" s="8"/>
      <c r="I113" s="8"/>
      <c r="J113" s="568"/>
      <c r="K113" s="6"/>
      <c r="L113" s="8"/>
      <c r="M113" s="8"/>
      <c r="N113" s="568"/>
      <c r="O113" s="6"/>
      <c r="P113" s="8"/>
      <c r="Q113" s="8"/>
      <c r="R113" s="568"/>
      <c r="S113" s="6"/>
      <c r="T113" s="8"/>
      <c r="U113" s="8"/>
      <c r="V113" s="568"/>
      <c r="W113" s="6"/>
      <c r="X113" s="8"/>
      <c r="Y113" s="8"/>
      <c r="Z113" s="568"/>
      <c r="AA113" s="552"/>
    </row>
    <row r="114" spans="1:27" ht="78.75">
      <c r="A114" s="287">
        <v>18</v>
      </c>
      <c r="B114" s="565" t="s">
        <v>157</v>
      </c>
      <c r="C114" s="4">
        <f t="shared" ref="C114:D114" si="68">SUM(H114+L114+P114+T114+X114)</f>
        <v>0</v>
      </c>
      <c r="D114" s="4">
        <f t="shared" si="68"/>
        <v>730</v>
      </c>
      <c r="E114" s="6"/>
      <c r="F114" s="6">
        <f t="shared" si="61"/>
        <v>689.5</v>
      </c>
      <c r="G114" s="6">
        <f t="shared" si="46"/>
        <v>40.5</v>
      </c>
      <c r="H114" s="4"/>
      <c r="I114" s="4"/>
      <c r="J114" s="6"/>
      <c r="K114" s="6"/>
      <c r="L114" s="4"/>
      <c r="M114" s="4"/>
      <c r="N114" s="6"/>
      <c r="O114" s="6"/>
      <c r="P114" s="4"/>
      <c r="Q114" s="4">
        <v>730</v>
      </c>
      <c r="R114" s="6"/>
      <c r="S114" s="4">
        <v>689.5</v>
      </c>
      <c r="T114" s="3"/>
      <c r="U114" s="3"/>
      <c r="V114" s="6"/>
      <c r="W114" s="6"/>
      <c r="X114" s="3"/>
      <c r="Y114" s="3"/>
      <c r="Z114" s="6"/>
      <c r="AA114" s="552"/>
    </row>
    <row r="115" spans="1:27" ht="31.5">
      <c r="A115" s="287">
        <v>19</v>
      </c>
      <c r="B115" s="273" t="s">
        <v>158</v>
      </c>
      <c r="C115" s="4">
        <f>SUM(C116:C118)</f>
        <v>500</v>
      </c>
      <c r="D115" s="4">
        <f>SUM(D116:D118)</f>
        <v>500</v>
      </c>
      <c r="E115" s="6">
        <f t="shared" si="62"/>
        <v>100</v>
      </c>
      <c r="F115" s="6">
        <f t="shared" si="61"/>
        <v>500</v>
      </c>
      <c r="G115" s="6">
        <f t="shared" si="46"/>
        <v>0</v>
      </c>
      <c r="H115" s="4"/>
      <c r="I115" s="4"/>
      <c r="J115" s="6"/>
      <c r="K115" s="6"/>
      <c r="L115" s="4"/>
      <c r="M115" s="4"/>
      <c r="N115" s="6"/>
      <c r="O115" s="6"/>
      <c r="P115" s="4">
        <f t="shared" ref="P115:Q115" si="69">SUM(P116:P118)</f>
        <v>500</v>
      </c>
      <c r="Q115" s="4">
        <f t="shared" si="69"/>
        <v>500</v>
      </c>
      <c r="R115" s="6">
        <f t="shared" si="39"/>
        <v>100</v>
      </c>
      <c r="S115" s="4">
        <f t="shared" ref="S115" si="70">SUM(S116:S118)</f>
        <v>500</v>
      </c>
      <c r="T115" s="3"/>
      <c r="U115" s="3"/>
      <c r="V115" s="6"/>
      <c r="W115" s="6"/>
      <c r="X115" s="3"/>
      <c r="Y115" s="3"/>
      <c r="Z115" s="6"/>
      <c r="AA115" s="552"/>
    </row>
    <row r="116" spans="1:27" ht="31.5">
      <c r="A116" s="10"/>
      <c r="B116" s="261" t="s">
        <v>159</v>
      </c>
      <c r="C116" s="8">
        <f t="shared" ref="C116:D121" si="71">SUM(H116+L116+P116+T116+X116)</f>
        <v>300</v>
      </c>
      <c r="D116" s="8">
        <f t="shared" si="71"/>
        <v>300</v>
      </c>
      <c r="E116" s="568">
        <f t="shared" si="62"/>
        <v>100</v>
      </c>
      <c r="F116" s="568">
        <f t="shared" si="61"/>
        <v>300</v>
      </c>
      <c r="G116" s="6">
        <f t="shared" si="46"/>
        <v>0</v>
      </c>
      <c r="H116" s="8"/>
      <c r="I116" s="8"/>
      <c r="J116" s="568"/>
      <c r="K116" s="6"/>
      <c r="L116" s="8"/>
      <c r="M116" s="8"/>
      <c r="N116" s="568"/>
      <c r="O116" s="6"/>
      <c r="P116" s="8">
        <v>300</v>
      </c>
      <c r="Q116" s="8">
        <v>300</v>
      </c>
      <c r="R116" s="568">
        <f t="shared" si="39"/>
        <v>100</v>
      </c>
      <c r="S116" s="3">
        <v>300</v>
      </c>
      <c r="T116" s="8"/>
      <c r="U116" s="8"/>
      <c r="V116" s="568"/>
      <c r="W116" s="6"/>
      <c r="X116" s="8"/>
      <c r="Y116" s="8"/>
      <c r="Z116" s="568"/>
      <c r="AA116" s="552"/>
    </row>
    <row r="117" spans="1:27" ht="47.25">
      <c r="A117" s="10"/>
      <c r="B117" s="261" t="s">
        <v>160</v>
      </c>
      <c r="C117" s="8">
        <f t="shared" si="71"/>
        <v>0</v>
      </c>
      <c r="D117" s="8">
        <f t="shared" si="71"/>
        <v>0</v>
      </c>
      <c r="E117" s="568"/>
      <c r="F117" s="568">
        <f t="shared" si="61"/>
        <v>0</v>
      </c>
      <c r="G117" s="6">
        <f t="shared" si="46"/>
        <v>0</v>
      </c>
      <c r="H117" s="8"/>
      <c r="I117" s="8"/>
      <c r="J117" s="568"/>
      <c r="K117" s="6"/>
      <c r="L117" s="8"/>
      <c r="M117" s="8"/>
      <c r="N117" s="568"/>
      <c r="O117" s="6"/>
      <c r="P117" s="8"/>
      <c r="Q117" s="8"/>
      <c r="R117" s="568"/>
      <c r="S117" s="3"/>
      <c r="T117" s="8"/>
      <c r="U117" s="8"/>
      <c r="V117" s="568"/>
      <c r="W117" s="6"/>
      <c r="X117" s="8"/>
      <c r="Y117" s="8"/>
      <c r="Z117" s="568"/>
      <c r="AA117" s="552"/>
    </row>
    <row r="118" spans="1:27">
      <c r="A118" s="10"/>
      <c r="B118" s="261" t="s">
        <v>161</v>
      </c>
      <c r="C118" s="8">
        <f t="shared" si="71"/>
        <v>200</v>
      </c>
      <c r="D118" s="8">
        <f t="shared" si="71"/>
        <v>200</v>
      </c>
      <c r="E118" s="568">
        <f t="shared" si="62"/>
        <v>100</v>
      </c>
      <c r="F118" s="568">
        <f t="shared" si="61"/>
        <v>200</v>
      </c>
      <c r="G118" s="6">
        <f t="shared" si="46"/>
        <v>0</v>
      </c>
      <c r="H118" s="8"/>
      <c r="I118" s="8"/>
      <c r="J118" s="568"/>
      <c r="K118" s="6"/>
      <c r="L118" s="8"/>
      <c r="M118" s="8"/>
      <c r="N118" s="568"/>
      <c r="O118" s="6"/>
      <c r="P118" s="8">
        <v>200</v>
      </c>
      <c r="Q118" s="8">
        <v>200</v>
      </c>
      <c r="R118" s="568">
        <f t="shared" si="39"/>
        <v>100</v>
      </c>
      <c r="S118" s="3">
        <v>200</v>
      </c>
      <c r="T118" s="8"/>
      <c r="U118" s="8"/>
      <c r="V118" s="568"/>
      <c r="W118" s="6"/>
      <c r="X118" s="8"/>
      <c r="Y118" s="8"/>
      <c r="Z118" s="568"/>
      <c r="AA118" s="552"/>
    </row>
    <row r="119" spans="1:27" ht="31.5">
      <c r="A119" s="10">
        <v>20</v>
      </c>
      <c r="B119" s="564" t="s">
        <v>37</v>
      </c>
      <c r="C119" s="4">
        <f t="shared" si="71"/>
        <v>500</v>
      </c>
      <c r="D119" s="4">
        <f t="shared" si="71"/>
        <v>1265</v>
      </c>
      <c r="E119" s="6">
        <f>SUM(D119/C119*100)</f>
        <v>252.99999999999997</v>
      </c>
      <c r="F119" s="6">
        <f t="shared" si="61"/>
        <v>1241.2940000000001</v>
      </c>
      <c r="G119" s="6">
        <f t="shared" si="46"/>
        <v>23.705999999999904</v>
      </c>
      <c r="H119" s="4"/>
      <c r="I119" s="4"/>
      <c r="J119" s="6"/>
      <c r="K119" s="4"/>
      <c r="L119" s="4"/>
      <c r="M119" s="4"/>
      <c r="N119" s="6"/>
      <c r="O119" s="4"/>
      <c r="P119" s="4">
        <v>500</v>
      </c>
      <c r="Q119" s="4">
        <v>1265</v>
      </c>
      <c r="R119" s="6">
        <f t="shared" si="39"/>
        <v>252.99999999999997</v>
      </c>
      <c r="S119" s="6">
        <v>1241.2940000000001</v>
      </c>
      <c r="T119" s="3"/>
      <c r="U119" s="3"/>
      <c r="V119" s="6"/>
      <c r="W119" s="3"/>
      <c r="X119" s="3"/>
      <c r="Y119" s="3"/>
      <c r="Z119" s="6"/>
      <c r="AA119" s="552"/>
    </row>
    <row r="120" spans="1:27" ht="47.25">
      <c r="A120" s="10"/>
      <c r="B120" s="237" t="s">
        <v>38</v>
      </c>
      <c r="C120" s="8">
        <v>500</v>
      </c>
      <c r="D120" s="9">
        <f>SUM(I120+M120+Q120+U120+Y120)</f>
        <v>1265</v>
      </c>
      <c r="E120" s="9">
        <f>SUM(D120/C120*100)</f>
        <v>252.99999999999997</v>
      </c>
      <c r="F120" s="568">
        <f>SUM(K120+O120+S120+W120+AA120)</f>
        <v>1241.2909999999999</v>
      </c>
      <c r="G120" s="6">
        <f t="shared" si="46"/>
        <v>23.70900000000006</v>
      </c>
      <c r="H120" s="8"/>
      <c r="I120" s="8"/>
      <c r="J120" s="568"/>
      <c r="K120" s="3"/>
      <c r="L120" s="8"/>
      <c r="M120" s="8"/>
      <c r="N120" s="568"/>
      <c r="O120" s="3"/>
      <c r="P120" s="8">
        <v>500</v>
      </c>
      <c r="Q120" s="8">
        <v>1265</v>
      </c>
      <c r="R120" s="568">
        <f t="shared" si="39"/>
        <v>252.99999999999997</v>
      </c>
      <c r="S120" s="14">
        <v>1241.2909999999999</v>
      </c>
      <c r="T120" s="8"/>
      <c r="U120" s="8"/>
      <c r="V120" s="568"/>
      <c r="W120" s="3"/>
      <c r="X120" s="8"/>
      <c r="Y120" s="8"/>
      <c r="Z120" s="568"/>
      <c r="AA120" s="552"/>
    </row>
    <row r="121" spans="1:27" ht="16.5" customHeight="1">
      <c r="A121" s="287">
        <v>21</v>
      </c>
      <c r="B121" s="276" t="s">
        <v>162</v>
      </c>
      <c r="C121" s="4">
        <f t="shared" si="71"/>
        <v>0</v>
      </c>
      <c r="D121" s="4">
        <f t="shared" si="71"/>
        <v>1095</v>
      </c>
      <c r="E121" s="14"/>
      <c r="F121" s="6">
        <f t="shared" si="61"/>
        <v>1095</v>
      </c>
      <c r="G121" s="6">
        <f t="shared" si="46"/>
        <v>0</v>
      </c>
      <c r="H121" s="4"/>
      <c r="I121" s="4"/>
      <c r="J121" s="6"/>
      <c r="K121" s="6"/>
      <c r="L121" s="4"/>
      <c r="M121" s="4">
        <v>975</v>
      </c>
      <c r="N121" s="6"/>
      <c r="O121" s="6">
        <v>975</v>
      </c>
      <c r="P121" s="4"/>
      <c r="Q121" s="4">
        <v>120</v>
      </c>
      <c r="R121" s="6"/>
      <c r="S121" s="275">
        <v>120</v>
      </c>
      <c r="T121" s="274"/>
      <c r="U121" s="274"/>
      <c r="V121" s="6"/>
      <c r="W121" s="6"/>
      <c r="X121" s="3"/>
      <c r="Y121" s="3"/>
      <c r="Z121" s="6"/>
      <c r="AA121" s="552"/>
    </row>
    <row r="122" spans="1:27" ht="42.75" customHeight="1">
      <c r="A122" s="287">
        <v>22</v>
      </c>
      <c r="B122" s="18" t="s">
        <v>133</v>
      </c>
      <c r="C122" s="4"/>
      <c r="D122" s="4"/>
      <c r="E122" s="6"/>
      <c r="F122" s="6"/>
      <c r="G122" s="6"/>
      <c r="H122" s="4"/>
      <c r="I122" s="4"/>
      <c r="J122" s="6"/>
      <c r="K122" s="6"/>
      <c r="L122" s="4"/>
      <c r="M122" s="4"/>
      <c r="N122" s="6"/>
      <c r="O122" s="6"/>
      <c r="P122" s="4"/>
      <c r="Q122" s="4"/>
      <c r="R122" s="6"/>
      <c r="S122" s="275"/>
      <c r="T122" s="274"/>
      <c r="U122" s="274"/>
      <c r="V122" s="6"/>
      <c r="W122" s="6"/>
      <c r="X122" s="3"/>
      <c r="Y122" s="3"/>
      <c r="Z122" s="6"/>
      <c r="AA122" s="552"/>
    </row>
    <row r="123" spans="1:27">
      <c r="A123" s="19"/>
      <c r="B123" s="19" t="s">
        <v>163</v>
      </c>
      <c r="C123" s="20">
        <f>SUM(C5+C11+C16+C27+C31+C44+C50+C63+C72+C77+C82+C86+C92+C98+C101+C107+C114+C115+C119+C121+C122)+C66</f>
        <v>1600618.2099999997</v>
      </c>
      <c r="D123" s="20">
        <f>SUM(D5+D11+D16+D27+D31+D44+D50+D63+D72+D77+D82+D86+D92+D98+D101+D107+D114+D115+D119+D121+D122)+D66</f>
        <v>1555987.6892699997</v>
      </c>
      <c r="E123" s="14">
        <f>SUM(D123/C123*100)</f>
        <v>97.211669812878114</v>
      </c>
      <c r="F123" s="20">
        <f t="shared" ref="F123:I123" si="72">SUM(F5+F11+F16+F27+F31+F44+F50+F63+F72+F77+F82+F86+F92+F98+F101+F107+F114+F115+F119+F121+F122)+F66</f>
        <v>1530487.0603699998</v>
      </c>
      <c r="G123" s="20">
        <f t="shared" si="72"/>
        <v>25500.628900000054</v>
      </c>
      <c r="H123" s="20">
        <f t="shared" si="72"/>
        <v>42681.7</v>
      </c>
      <c r="I123" s="20">
        <f t="shared" si="72"/>
        <v>33944.800000000003</v>
      </c>
      <c r="J123" s="6">
        <f t="shared" ref="J123" si="73">SUM(I123/H123*100)</f>
        <v>79.530103065248113</v>
      </c>
      <c r="K123" s="20">
        <f t="shared" ref="K123:L123" si="74">SUM(K5+K11+K16+K27+K31+K44+K50+K63+K72+K77+K82+K86+K92+K98+K101+K107+K114+K115+K119+K121+K122)+K66</f>
        <v>33776.199999999997</v>
      </c>
      <c r="L123" s="20">
        <f t="shared" si="74"/>
        <v>846092.59</v>
      </c>
      <c r="M123" s="20">
        <f>SUM(M5+M11+M16+M27+M31+M44+M50+M63+M72+M77+M82+M86+M92+M98+M101+M107+M114+M115+M119+M121+M122)+M66</f>
        <v>855829.03799999994</v>
      </c>
      <c r="N123" s="6">
        <f t="shared" si="47"/>
        <v>101.1507544345708</v>
      </c>
      <c r="O123" s="20">
        <f t="shared" ref="O123:Q123" si="75">SUM(O5+O11+O16+O27+O31+O44+O50+O63+O72+O77+O82+O86+O92+O98+O101+O107+O114+O115+O119+O121+O122)+O66</f>
        <v>850635.26799999992</v>
      </c>
      <c r="P123" s="20">
        <f t="shared" si="75"/>
        <v>508226.84</v>
      </c>
      <c r="Q123" s="20">
        <f t="shared" si="75"/>
        <v>522481.11126999999</v>
      </c>
      <c r="R123" s="6">
        <f t="shared" si="39"/>
        <v>102.80470651058098</v>
      </c>
      <c r="S123" s="20">
        <f t="shared" ref="S123:U123" si="76">SUM(S5+S11+S16+S27+S31+S44+S50+S63+S72+S77+S82+S86+S92+S98+S101+S107+S114+S115+S119+S121+S122)+S66</f>
        <v>507427.54237000004</v>
      </c>
      <c r="T123" s="20">
        <f t="shared" si="76"/>
        <v>56514.060000000005</v>
      </c>
      <c r="U123" s="20">
        <f t="shared" si="76"/>
        <v>56152.599999999991</v>
      </c>
      <c r="V123" s="6">
        <f t="shared" si="50"/>
        <v>99.360406950058064</v>
      </c>
      <c r="W123" s="20">
        <f t="shared" ref="W123:Y123" si="77">SUM(W5+W11+W16+W27+W31+W44+W50+W63+W72+W77+W82+W86+W92+W98+W101+W107+W114+W115+W119+W121+W122)+W66</f>
        <v>56152.599999999991</v>
      </c>
      <c r="X123" s="20">
        <f t="shared" si="77"/>
        <v>145496.72</v>
      </c>
      <c r="Y123" s="20">
        <f t="shared" si="77"/>
        <v>87748.74</v>
      </c>
      <c r="Z123" s="6">
        <f t="shared" si="43"/>
        <v>60.309771931628433</v>
      </c>
      <c r="AA123" s="20">
        <f>SUM(AA5+AA11+AA16+AA27+AA31+AA44+AA50+AA63+AA72+AA77+AA82+AA86+AA92+AA98+AA101+AA107+AA114+AA115+AA119+AA121+AA122)+AA66</f>
        <v>82495.45</v>
      </c>
    </row>
    <row r="126" spans="1:27">
      <c r="M126" s="582"/>
      <c r="Q126" s="582"/>
      <c r="U126" s="582"/>
    </row>
    <row r="127" spans="1:27">
      <c r="D127" s="582"/>
      <c r="F127" s="582"/>
    </row>
  </sheetData>
  <mergeCells count="6">
    <mergeCell ref="H3:K3"/>
    <mergeCell ref="C3:G3"/>
    <mergeCell ref="X3:AA3"/>
    <mergeCell ref="T3:W3"/>
    <mergeCell ref="P3:S3"/>
    <mergeCell ref="L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127"/>
  <sheetViews>
    <sheetView topLeftCell="A46" workbookViewId="0">
      <selection activeCell="D51" sqref="D51"/>
    </sheetView>
  </sheetViews>
  <sheetFormatPr defaultRowHeight="15.75"/>
  <cols>
    <col min="1" max="1" width="7.140625" style="1" customWidth="1"/>
    <col min="2" max="2" width="60.85546875" style="1" customWidth="1"/>
    <col min="3" max="3" width="13" style="1" customWidth="1"/>
    <col min="4" max="4" width="11.7109375" style="1" customWidth="1"/>
    <col min="5" max="5" width="0" style="1" hidden="1" customWidth="1"/>
    <col min="6" max="7" width="11.140625" style="1" hidden="1" customWidth="1"/>
    <col min="8" max="8" width="10.140625" style="1" hidden="1" customWidth="1"/>
    <col min="9" max="10" width="0" style="1" hidden="1" customWidth="1"/>
    <col min="11" max="11" width="10.28515625" style="1" hidden="1" customWidth="1"/>
    <col min="12" max="12" width="13" style="1" hidden="1" customWidth="1"/>
    <col min="13" max="13" width="14.42578125" style="1" hidden="1" customWidth="1"/>
    <col min="14" max="14" width="0" style="1" hidden="1" customWidth="1"/>
    <col min="15" max="15" width="11.28515625" style="1" hidden="1" customWidth="1"/>
    <col min="16" max="16" width="12.42578125" style="1" hidden="1" customWidth="1"/>
    <col min="17" max="17" width="11" style="1" hidden="1" customWidth="1"/>
    <col min="18" max="18" width="0" style="1" hidden="1" customWidth="1"/>
    <col min="19" max="19" width="12.28515625" style="1" hidden="1" customWidth="1"/>
    <col min="20" max="23" width="0" style="1" hidden="1" customWidth="1"/>
    <col min="24" max="24" width="12" style="1" hidden="1" customWidth="1"/>
    <col min="25" max="27" width="0" style="1" hidden="1" customWidth="1"/>
    <col min="28" max="28" width="18.85546875" style="1" customWidth="1"/>
    <col min="29" max="16384" width="9.140625" style="1"/>
  </cols>
  <sheetData>
    <row r="1" spans="1:28" ht="22.5" customHeight="1">
      <c r="D1" s="1" t="s">
        <v>567</v>
      </c>
    </row>
    <row r="3" spans="1:28">
      <c r="A3" s="2"/>
      <c r="B3" s="2"/>
      <c r="C3" s="739" t="s">
        <v>0</v>
      </c>
      <c r="D3" s="739"/>
      <c r="E3" s="739"/>
      <c r="F3" s="740"/>
      <c r="G3" s="740"/>
      <c r="H3" s="737" t="s">
        <v>1</v>
      </c>
      <c r="I3" s="737"/>
      <c r="J3" s="737"/>
      <c r="K3" s="741"/>
      <c r="L3" s="737" t="s">
        <v>2</v>
      </c>
      <c r="M3" s="737"/>
      <c r="N3" s="737"/>
      <c r="O3" s="741"/>
      <c r="P3" s="737" t="s">
        <v>3</v>
      </c>
      <c r="Q3" s="737"/>
      <c r="R3" s="737"/>
      <c r="S3" s="741"/>
      <c r="T3" s="737" t="s">
        <v>4</v>
      </c>
      <c r="U3" s="737"/>
      <c r="V3" s="737"/>
      <c r="W3" s="741"/>
      <c r="X3" s="737" t="s">
        <v>5</v>
      </c>
      <c r="Y3" s="737"/>
      <c r="Z3" s="737"/>
      <c r="AA3" s="738"/>
      <c r="AB3" s="2"/>
    </row>
    <row r="4" spans="1:28" ht="47.25">
      <c r="A4" s="2"/>
      <c r="B4" s="2"/>
      <c r="C4" s="287" t="s">
        <v>6</v>
      </c>
      <c r="D4" s="287" t="s">
        <v>7</v>
      </c>
      <c r="E4" s="8" t="s">
        <v>8</v>
      </c>
      <c r="F4" s="567" t="s">
        <v>1071</v>
      </c>
      <c r="G4" s="567" t="s">
        <v>1078</v>
      </c>
      <c r="H4" s="8" t="s">
        <v>6</v>
      </c>
      <c r="I4" s="8" t="s">
        <v>7</v>
      </c>
      <c r="J4" s="8" t="s">
        <v>8</v>
      </c>
      <c r="K4" s="567" t="s">
        <v>1071</v>
      </c>
      <c r="L4" s="8" t="s">
        <v>6</v>
      </c>
      <c r="M4" s="8" t="s">
        <v>7</v>
      </c>
      <c r="N4" s="8" t="s">
        <v>8</v>
      </c>
      <c r="O4" s="567" t="s">
        <v>1071</v>
      </c>
      <c r="P4" s="8" t="s">
        <v>6</v>
      </c>
      <c r="Q4" s="8" t="s">
        <v>7</v>
      </c>
      <c r="R4" s="8" t="s">
        <v>8</v>
      </c>
      <c r="S4" s="567" t="s">
        <v>1071</v>
      </c>
      <c r="T4" s="8" t="s">
        <v>6</v>
      </c>
      <c r="U4" s="8" t="s">
        <v>7</v>
      </c>
      <c r="V4" s="8" t="s">
        <v>8</v>
      </c>
      <c r="W4" s="567" t="s">
        <v>1071</v>
      </c>
      <c r="X4" s="8" t="s">
        <v>6</v>
      </c>
      <c r="Y4" s="8" t="s">
        <v>7</v>
      </c>
      <c r="Z4" s="8" t="s">
        <v>8</v>
      </c>
      <c r="AA4" s="567" t="s">
        <v>1071</v>
      </c>
      <c r="AB4" s="2"/>
    </row>
    <row r="5" spans="1:28" ht="31.5">
      <c r="A5" s="287">
        <v>1</v>
      </c>
      <c r="B5" s="272" t="s">
        <v>151</v>
      </c>
      <c r="C5" s="4">
        <f>SUM(C6:C10)</f>
        <v>905209.3</v>
      </c>
      <c r="D5" s="4">
        <f>SUM(D6:D10)</f>
        <v>950501.1</v>
      </c>
      <c r="E5" s="6">
        <f t="shared" ref="E5:E10" si="0">SUM(D5/C5*100)</f>
        <v>105.00346163036546</v>
      </c>
      <c r="F5" s="6">
        <f t="shared" ref="F5:F10" si="1">SUM(K5+O5+S5+W5+AA5)</f>
        <v>950501.1</v>
      </c>
      <c r="G5" s="6">
        <f t="shared" ref="G5:G15" si="2">SUM(D5-F5)</f>
        <v>0</v>
      </c>
      <c r="H5" s="4">
        <f>SUM(H6:H10)</f>
        <v>3606.7</v>
      </c>
      <c r="I5" s="4">
        <f>SUM(I6:I10)</f>
        <v>3606.7</v>
      </c>
      <c r="J5" s="6">
        <f t="shared" ref="J5:J42" si="3">SUM(I5/H5*100)</f>
        <v>100</v>
      </c>
      <c r="K5" s="4">
        <f>SUM(K6:K10)</f>
        <v>3606.7</v>
      </c>
      <c r="L5" s="4">
        <f>SUM(L6:L10)</f>
        <v>480486.2</v>
      </c>
      <c r="M5" s="4">
        <f>SUM(M6:M10)</f>
        <v>519308.5</v>
      </c>
      <c r="N5" s="6">
        <f t="shared" ref="N5:N55" si="4">SUM(M5/L5*100)</f>
        <v>108.07979500764017</v>
      </c>
      <c r="O5" s="562">
        <f>SUM(O6:O10)</f>
        <v>519308.5</v>
      </c>
      <c r="P5" s="4">
        <f>SUM(P6:P10)</f>
        <v>406447.6</v>
      </c>
      <c r="Q5" s="4">
        <f>SUM(Q6:Q10)</f>
        <v>412431.7</v>
      </c>
      <c r="R5" s="6">
        <f t="shared" ref="R5:R68" si="5">SUM(Q5/P5*100)</f>
        <v>101.4722931074018</v>
      </c>
      <c r="S5" s="4">
        <f>SUM(S6:S10)</f>
        <v>412431.7</v>
      </c>
      <c r="T5" s="4"/>
      <c r="U5" s="4"/>
      <c r="V5" s="6"/>
      <c r="W5" s="6"/>
      <c r="X5" s="4">
        <f>SUM(X6:X10)</f>
        <v>14668.8</v>
      </c>
      <c r="Y5" s="4">
        <f>SUM(Y6:Y10)</f>
        <v>15154.2</v>
      </c>
      <c r="Z5" s="6">
        <f t="shared" ref="Z5:Z42" si="6">SUM(Y5/X5*100)</f>
        <v>103.30906413612566</v>
      </c>
      <c r="AA5" s="4">
        <f>SUM(AA6:AA10)</f>
        <v>15154.2</v>
      </c>
      <c r="AB5" s="2"/>
    </row>
    <row r="6" spans="1:28">
      <c r="A6" s="12"/>
      <c r="B6" s="260" t="s">
        <v>152</v>
      </c>
      <c r="C6" s="8">
        <f t="shared" ref="C6:D10" si="7">SUM(H6+L6+P6+T6+X6)</f>
        <v>285040.8</v>
      </c>
      <c r="D6" s="8">
        <f t="shared" si="7"/>
        <v>281240</v>
      </c>
      <c r="E6" s="568">
        <f t="shared" si="0"/>
        <v>98.666576854962514</v>
      </c>
      <c r="F6" s="568">
        <f t="shared" si="1"/>
        <v>281240</v>
      </c>
      <c r="G6" s="6">
        <f t="shared" si="2"/>
        <v>0</v>
      </c>
      <c r="H6" s="8"/>
      <c r="I6" s="8"/>
      <c r="J6" s="568"/>
      <c r="K6" s="3"/>
      <c r="L6" s="8">
        <v>152109</v>
      </c>
      <c r="M6" s="8">
        <v>155352.29999999999</v>
      </c>
      <c r="N6" s="568">
        <f t="shared" si="4"/>
        <v>102.13222097311797</v>
      </c>
      <c r="O6" s="563">
        <v>155352.29999999999</v>
      </c>
      <c r="P6" s="8">
        <v>120203.8</v>
      </c>
      <c r="Q6" s="8">
        <v>113748.2</v>
      </c>
      <c r="R6" s="568">
        <f t="shared" si="5"/>
        <v>94.629454310096691</v>
      </c>
      <c r="S6" s="3">
        <v>113748.2</v>
      </c>
      <c r="T6" s="8"/>
      <c r="U6" s="8"/>
      <c r="V6" s="568"/>
      <c r="W6" s="6"/>
      <c r="X6" s="8">
        <v>12728</v>
      </c>
      <c r="Y6" s="8">
        <v>12139.5</v>
      </c>
      <c r="Z6" s="568">
        <f t="shared" si="6"/>
        <v>95.37633563796355</v>
      </c>
      <c r="AA6" s="3">
        <v>12139.5</v>
      </c>
      <c r="AB6" s="2"/>
    </row>
    <row r="7" spans="1:28">
      <c r="A7" s="12"/>
      <c r="B7" s="260" t="s">
        <v>153</v>
      </c>
      <c r="C7" s="8">
        <f t="shared" si="7"/>
        <v>512394.80000000005</v>
      </c>
      <c r="D7" s="8">
        <f t="shared" si="7"/>
        <v>544539.6</v>
      </c>
      <c r="E7" s="568">
        <f t="shared" si="0"/>
        <v>106.27344383666654</v>
      </c>
      <c r="F7" s="568">
        <f t="shared" si="1"/>
        <v>544539.6</v>
      </c>
      <c r="G7" s="6">
        <f t="shared" si="2"/>
        <v>0</v>
      </c>
      <c r="H7" s="8">
        <v>2925.4</v>
      </c>
      <c r="I7" s="8">
        <v>2925.4</v>
      </c>
      <c r="J7" s="568">
        <f t="shared" si="3"/>
        <v>100</v>
      </c>
      <c r="K7" s="3">
        <v>2925.4</v>
      </c>
      <c r="L7" s="8">
        <v>323476.90000000002</v>
      </c>
      <c r="M7" s="8">
        <v>350646.9</v>
      </c>
      <c r="N7" s="568">
        <f t="shared" si="4"/>
        <v>108.39936329302031</v>
      </c>
      <c r="O7" s="563">
        <v>350646.9</v>
      </c>
      <c r="P7" s="8">
        <v>184289.7</v>
      </c>
      <c r="Q7" s="8">
        <v>188272.1</v>
      </c>
      <c r="R7" s="568">
        <f t="shared" si="5"/>
        <v>102.16094551133349</v>
      </c>
      <c r="S7" s="3">
        <v>188272.1</v>
      </c>
      <c r="T7" s="8"/>
      <c r="U7" s="8"/>
      <c r="V7" s="568"/>
      <c r="W7" s="6"/>
      <c r="X7" s="8">
        <v>1702.8</v>
      </c>
      <c r="Y7" s="8">
        <v>2695.2</v>
      </c>
      <c r="Z7" s="568">
        <f t="shared" si="6"/>
        <v>158.28047921071175</v>
      </c>
      <c r="AA7" s="3">
        <v>2695.2</v>
      </c>
      <c r="AB7" s="2"/>
    </row>
    <row r="8" spans="1:28">
      <c r="A8" s="12"/>
      <c r="B8" s="257" t="s">
        <v>154</v>
      </c>
      <c r="C8" s="8">
        <f t="shared" si="7"/>
        <v>63373.599999999999</v>
      </c>
      <c r="D8" s="8">
        <f t="shared" si="7"/>
        <v>66342.2</v>
      </c>
      <c r="E8" s="568">
        <f t="shared" si="0"/>
        <v>104.68428493883889</v>
      </c>
      <c r="F8" s="568">
        <f t="shared" si="1"/>
        <v>66342.2</v>
      </c>
      <c r="G8" s="6">
        <f t="shared" si="2"/>
        <v>0</v>
      </c>
      <c r="H8" s="8">
        <v>681.3</v>
      </c>
      <c r="I8" s="8">
        <v>681.3</v>
      </c>
      <c r="J8" s="568">
        <f t="shared" si="3"/>
        <v>100</v>
      </c>
      <c r="K8" s="3">
        <v>681.3</v>
      </c>
      <c r="L8" s="8">
        <v>1002.3</v>
      </c>
      <c r="M8" s="8">
        <v>5286</v>
      </c>
      <c r="N8" s="568">
        <f t="shared" si="4"/>
        <v>527.38700987728225</v>
      </c>
      <c r="O8" s="563">
        <v>5286</v>
      </c>
      <c r="P8" s="8">
        <v>61572</v>
      </c>
      <c r="Q8" s="8">
        <v>60354.9</v>
      </c>
      <c r="R8" s="568">
        <f t="shared" si="5"/>
        <v>98.023289807055164</v>
      </c>
      <c r="S8" s="3">
        <v>60354.9</v>
      </c>
      <c r="T8" s="8"/>
      <c r="U8" s="8"/>
      <c r="V8" s="568"/>
      <c r="W8" s="6"/>
      <c r="X8" s="8">
        <v>118</v>
      </c>
      <c r="Y8" s="8">
        <v>20</v>
      </c>
      <c r="Z8" s="568">
        <f t="shared" si="6"/>
        <v>16.949152542372879</v>
      </c>
      <c r="AA8" s="3">
        <v>20</v>
      </c>
      <c r="AB8" s="2"/>
    </row>
    <row r="9" spans="1:28" ht="31.5">
      <c r="A9" s="12"/>
      <c r="B9" s="260" t="s">
        <v>155</v>
      </c>
      <c r="C9" s="8">
        <f t="shared" si="7"/>
        <v>38802.1</v>
      </c>
      <c r="D9" s="8">
        <f t="shared" si="7"/>
        <v>52320</v>
      </c>
      <c r="E9" s="568">
        <f t="shared" si="0"/>
        <v>134.83806288834884</v>
      </c>
      <c r="F9" s="568">
        <f t="shared" si="1"/>
        <v>52320</v>
      </c>
      <c r="G9" s="6">
        <f t="shared" si="2"/>
        <v>0</v>
      </c>
      <c r="H9" s="8"/>
      <c r="I9" s="8"/>
      <c r="J9" s="568"/>
      <c r="K9" s="6"/>
      <c r="L9" s="8"/>
      <c r="M9" s="8">
        <v>4125.3</v>
      </c>
      <c r="N9" s="568"/>
      <c r="O9" s="563">
        <v>4125.3</v>
      </c>
      <c r="P9" s="8">
        <v>38682.1</v>
      </c>
      <c r="Q9" s="8">
        <v>47895.199999999997</v>
      </c>
      <c r="R9" s="568">
        <f t="shared" si="5"/>
        <v>123.81747630040766</v>
      </c>
      <c r="S9" s="3">
        <v>47895.199999999997</v>
      </c>
      <c r="T9" s="8"/>
      <c r="U9" s="8"/>
      <c r="V9" s="568"/>
      <c r="W9" s="6"/>
      <c r="X9" s="8">
        <v>120</v>
      </c>
      <c r="Y9" s="8">
        <v>299.5</v>
      </c>
      <c r="Z9" s="568">
        <f t="shared" si="6"/>
        <v>249.58333333333331</v>
      </c>
      <c r="AA9" s="3">
        <v>299.5</v>
      </c>
      <c r="AB9" s="2"/>
    </row>
    <row r="10" spans="1:28" ht="31.5">
      <c r="A10" s="12"/>
      <c r="B10" s="260" t="s">
        <v>156</v>
      </c>
      <c r="C10" s="8">
        <f t="shared" si="7"/>
        <v>5598</v>
      </c>
      <c r="D10" s="8">
        <f>SUM(I10+M10+Q10+U10+Y10)</f>
        <v>6059.3</v>
      </c>
      <c r="E10" s="568">
        <f t="shared" si="0"/>
        <v>108.24044301536264</v>
      </c>
      <c r="F10" s="568">
        <f t="shared" si="1"/>
        <v>6059.3</v>
      </c>
      <c r="G10" s="6">
        <f t="shared" si="2"/>
        <v>0</v>
      </c>
      <c r="H10" s="8"/>
      <c r="I10" s="8"/>
      <c r="J10" s="568"/>
      <c r="K10" s="6"/>
      <c r="L10" s="8">
        <v>3898</v>
      </c>
      <c r="M10" s="8">
        <v>3898</v>
      </c>
      <c r="N10" s="568">
        <f t="shared" si="4"/>
        <v>100</v>
      </c>
      <c r="O10" s="563">
        <v>3898</v>
      </c>
      <c r="P10" s="8">
        <v>1700</v>
      </c>
      <c r="Q10" s="8">
        <v>2161.3000000000002</v>
      </c>
      <c r="R10" s="568">
        <f t="shared" si="5"/>
        <v>127.13529411764708</v>
      </c>
      <c r="S10" s="3">
        <v>2161.3000000000002</v>
      </c>
      <c r="T10" s="8"/>
      <c r="U10" s="8"/>
      <c r="V10" s="568"/>
      <c r="W10" s="6"/>
      <c r="X10" s="8"/>
      <c r="Y10" s="8"/>
      <c r="Z10" s="568"/>
      <c r="AA10" s="552"/>
      <c r="AB10" s="2"/>
    </row>
    <row r="11" spans="1:28" ht="31.5">
      <c r="A11" s="287">
        <v>2</v>
      </c>
      <c r="B11" s="272" t="s">
        <v>146</v>
      </c>
      <c r="C11" s="4">
        <f>SUM(C12:C15)</f>
        <v>89681.4</v>
      </c>
      <c r="D11" s="4">
        <f>SUM(D12:D15)</f>
        <v>96021.361699999994</v>
      </c>
      <c r="E11" s="6">
        <f t="shared" ref="E11:E15" si="8">SUM(D11/C11*100)</f>
        <v>107.06942766281526</v>
      </c>
      <c r="F11" s="6">
        <f>SUM(K11+O11+S11+W11+AA11)</f>
        <v>91064.397369999991</v>
      </c>
      <c r="G11" s="6">
        <f>SUM(D11-F11)</f>
        <v>4956.9643300000025</v>
      </c>
      <c r="H11" s="4"/>
      <c r="I11" s="4">
        <v>168.6</v>
      </c>
      <c r="J11" s="6"/>
      <c r="K11" s="6"/>
      <c r="L11" s="4"/>
      <c r="M11" s="4">
        <f>SUM(M12:M15)</f>
        <v>1558.8000000000002</v>
      </c>
      <c r="N11" s="6"/>
      <c r="O11" s="4"/>
      <c r="P11" s="4">
        <f>SUM(P12:P15)</f>
        <v>41596</v>
      </c>
      <c r="Q11" s="6">
        <f t="shared" ref="Q11" si="9">SUM(Q12:Q15)</f>
        <v>41212.4617</v>
      </c>
      <c r="R11" s="6">
        <f t="shared" si="5"/>
        <v>99.077944273487844</v>
      </c>
      <c r="S11" s="584">
        <f t="shared" ref="S11" si="10">SUM(S12:S15)</f>
        <v>40974.997369999997</v>
      </c>
      <c r="T11" s="4">
        <f>SUM(T12:T15)</f>
        <v>47085.4</v>
      </c>
      <c r="U11" s="4">
        <f>SUM(U12:U15)</f>
        <v>50089.399999999994</v>
      </c>
      <c r="V11" s="6">
        <f t="shared" ref="V11:V42" si="11">SUM(U11/T11*100)</f>
        <v>106.37989695319567</v>
      </c>
      <c r="W11" s="4">
        <f>SUM(W12:W15)</f>
        <v>50089.399999999994</v>
      </c>
      <c r="X11" s="4"/>
      <c r="Y11" s="4">
        <f>SUM(Y12:Y15)</f>
        <v>3160.7</v>
      </c>
      <c r="Z11" s="6"/>
      <c r="AA11" s="4">
        <f>SUM(AA12:AA15)</f>
        <v>0</v>
      </c>
      <c r="AB11" s="2"/>
    </row>
    <row r="12" spans="1:28">
      <c r="A12" s="12"/>
      <c r="B12" s="255" t="s">
        <v>147</v>
      </c>
      <c r="C12" s="8">
        <f>SUM(H12+L12+P12+T12+X12)</f>
        <v>8401</v>
      </c>
      <c r="D12" s="8">
        <f t="shared" ref="D12:D15" si="12">SUM(I12+M12+Q12+U12+Y12)</f>
        <v>8648.4917000000005</v>
      </c>
      <c r="E12" s="568">
        <f t="shared" si="8"/>
        <v>102.9459790501131</v>
      </c>
      <c r="F12" s="568">
        <f>SUM(K12+O12+S12+W12+AA12)</f>
        <v>8411.0273699999998</v>
      </c>
      <c r="G12" s="6">
        <f t="shared" si="2"/>
        <v>237.4643300000007</v>
      </c>
      <c r="H12" s="8"/>
      <c r="I12" s="8"/>
      <c r="J12" s="568"/>
      <c r="K12" s="6"/>
      <c r="L12" s="8"/>
      <c r="M12" s="8"/>
      <c r="N12" s="568"/>
      <c r="O12" s="3"/>
      <c r="P12" s="8">
        <v>8401</v>
      </c>
      <c r="Q12" s="585">
        <v>8648.4917000000005</v>
      </c>
      <c r="R12" s="568">
        <f t="shared" si="5"/>
        <v>102.9459790501131</v>
      </c>
      <c r="S12" s="585">
        <v>8411.0273699999998</v>
      </c>
      <c r="T12" s="8"/>
      <c r="U12" s="8"/>
      <c r="V12" s="568"/>
      <c r="W12" s="8"/>
      <c r="X12" s="8"/>
      <c r="Y12" s="8"/>
      <c r="Z12" s="568"/>
      <c r="AA12" s="3"/>
      <c r="AB12" s="2"/>
    </row>
    <row r="13" spans="1:28" ht="31.5">
      <c r="A13" s="12"/>
      <c r="B13" s="255" t="s">
        <v>148</v>
      </c>
      <c r="C13" s="8">
        <v>52148.4</v>
      </c>
      <c r="D13" s="8">
        <f t="shared" si="12"/>
        <v>54505.51999999999</v>
      </c>
      <c r="E13" s="568">
        <f t="shared" si="8"/>
        <v>104.52002362488588</v>
      </c>
      <c r="F13" s="568">
        <f t="shared" ref="F13:F15" si="13">SUM(K13+O13+S13+W13+AA13)</f>
        <v>50815.42</v>
      </c>
      <c r="G13" s="6">
        <f t="shared" si="2"/>
        <v>3690.0999999999913</v>
      </c>
      <c r="H13" s="8"/>
      <c r="I13" s="8"/>
      <c r="J13" s="568"/>
      <c r="K13" s="6"/>
      <c r="L13" s="8"/>
      <c r="M13" s="8">
        <v>1107.9000000000001</v>
      </c>
      <c r="N13" s="568"/>
      <c r="O13" s="3">
        <v>480</v>
      </c>
      <c r="P13" s="8">
        <v>13199</v>
      </c>
      <c r="Q13" s="8">
        <v>11717.72</v>
      </c>
      <c r="R13" s="568">
        <f t="shared" si="5"/>
        <v>88.777331616031503</v>
      </c>
      <c r="S13" s="3">
        <v>11717.72</v>
      </c>
      <c r="T13" s="8">
        <v>37949.4</v>
      </c>
      <c r="U13" s="8">
        <v>38617.699999999997</v>
      </c>
      <c r="V13" s="568">
        <f t="shared" si="11"/>
        <v>101.7610291598813</v>
      </c>
      <c r="W13" s="8">
        <v>38617.699999999997</v>
      </c>
      <c r="X13" s="8"/>
      <c r="Y13" s="8">
        <v>3062.2</v>
      </c>
      <c r="Z13" s="568"/>
      <c r="AA13" s="3"/>
      <c r="AB13" s="2"/>
    </row>
    <row r="14" spans="1:28">
      <c r="A14" s="12"/>
      <c r="B14" s="255" t="s">
        <v>149</v>
      </c>
      <c r="C14" s="8">
        <f>SUM(H14+L14+P14+T14+X14)</f>
        <v>20066</v>
      </c>
      <c r="D14" s="8">
        <f t="shared" si="12"/>
        <v>21309.25</v>
      </c>
      <c r="E14" s="568">
        <f t="shared" si="8"/>
        <v>106.19580384730389</v>
      </c>
      <c r="F14" s="568">
        <f t="shared" si="13"/>
        <v>21309.25</v>
      </c>
      <c r="G14" s="6">
        <f t="shared" si="2"/>
        <v>0</v>
      </c>
      <c r="H14" s="8"/>
      <c r="I14" s="8"/>
      <c r="J14" s="568"/>
      <c r="K14" s="6"/>
      <c r="L14" s="8"/>
      <c r="M14" s="8">
        <v>303</v>
      </c>
      <c r="N14" s="568"/>
      <c r="O14" s="3">
        <v>303</v>
      </c>
      <c r="P14" s="8">
        <v>19996</v>
      </c>
      <c r="Q14" s="8">
        <v>20846.25</v>
      </c>
      <c r="R14" s="568">
        <f t="shared" si="5"/>
        <v>104.25210042008402</v>
      </c>
      <c r="S14" s="3">
        <v>20846.25</v>
      </c>
      <c r="T14" s="8">
        <v>70</v>
      </c>
      <c r="U14" s="8">
        <v>160</v>
      </c>
      <c r="V14" s="568">
        <f t="shared" si="11"/>
        <v>228.57142857142856</v>
      </c>
      <c r="W14" s="8">
        <v>160</v>
      </c>
      <c r="X14" s="8"/>
      <c r="Y14" s="8"/>
      <c r="Z14" s="568"/>
      <c r="AA14" s="3"/>
      <c r="AB14" s="2"/>
    </row>
    <row r="15" spans="1:28">
      <c r="A15" s="12"/>
      <c r="B15" s="255" t="s">
        <v>150</v>
      </c>
      <c r="C15" s="8">
        <f>SUM(H15+L15+P15+T15+X15)</f>
        <v>9066</v>
      </c>
      <c r="D15" s="8">
        <f t="shared" si="12"/>
        <v>11558.1</v>
      </c>
      <c r="E15" s="568">
        <f t="shared" si="8"/>
        <v>127.48841826604898</v>
      </c>
      <c r="F15" s="568">
        <f t="shared" si="13"/>
        <v>11459.6</v>
      </c>
      <c r="G15" s="6">
        <f t="shared" si="2"/>
        <v>98.5</v>
      </c>
      <c r="H15" s="8"/>
      <c r="I15" s="8"/>
      <c r="J15" s="568"/>
      <c r="K15" s="6"/>
      <c r="L15" s="8"/>
      <c r="M15" s="8">
        <v>147.9</v>
      </c>
      <c r="N15" s="568"/>
      <c r="O15" s="6">
        <v>147.9</v>
      </c>
      <c r="P15" s="8"/>
      <c r="Q15" s="8"/>
      <c r="R15" s="568"/>
      <c r="S15" s="6"/>
      <c r="T15" s="8">
        <v>9066</v>
      </c>
      <c r="U15" s="8">
        <v>11311.7</v>
      </c>
      <c r="V15" s="568">
        <f t="shared" si="11"/>
        <v>124.7705713655416</v>
      </c>
      <c r="W15" s="8">
        <v>11311.7</v>
      </c>
      <c r="X15" s="8"/>
      <c r="Y15" s="8">
        <v>98.5</v>
      </c>
      <c r="Z15" s="568"/>
      <c r="AA15" s="3"/>
      <c r="AB15" s="2"/>
    </row>
    <row r="16" spans="1:28" ht="31.5">
      <c r="A16" s="4">
        <v>3</v>
      </c>
      <c r="B16" s="5" t="s">
        <v>9</v>
      </c>
      <c r="C16" s="4">
        <f>SUM(C17:C26)</f>
        <v>251234.21999999997</v>
      </c>
      <c r="D16" s="6">
        <f>SUM(D17:D26)</f>
        <v>165060.35999999999</v>
      </c>
      <c r="E16" s="6">
        <f>SUM(D16/C16*100)</f>
        <v>65.699792010817632</v>
      </c>
      <c r="F16" s="6">
        <f>SUM(K16+O16+S16+W16+AA16)</f>
        <v>163402.38</v>
      </c>
      <c r="G16" s="6">
        <f>SUM(D16-F16)</f>
        <v>1657.9799999999814</v>
      </c>
      <c r="H16" s="4">
        <f>SUM(H17:H26)</f>
        <v>3000</v>
      </c>
      <c r="I16" s="4">
        <f>SUM(I17:I26)</f>
        <v>6001.23</v>
      </c>
      <c r="J16" s="6">
        <f t="shared" si="3"/>
        <v>200.041</v>
      </c>
      <c r="K16" s="6">
        <f>SUM(K17:K26)</f>
        <v>6001.23</v>
      </c>
      <c r="L16" s="4">
        <f t="shared" ref="L16" si="14">SUM(L17:L26)</f>
        <v>163646.84</v>
      </c>
      <c r="M16" s="4">
        <f>SUM(M17:M26)</f>
        <v>145567.26</v>
      </c>
      <c r="N16" s="6">
        <f t="shared" si="4"/>
        <v>88.952075090481443</v>
      </c>
      <c r="O16" s="6">
        <f>SUM(O17:O26)</f>
        <v>145567.26</v>
      </c>
      <c r="P16" s="4">
        <f t="shared" ref="P16:Q16" si="15">SUM(P17:P26)</f>
        <v>8163.76</v>
      </c>
      <c r="Q16" s="4">
        <f t="shared" si="15"/>
        <v>3033.04</v>
      </c>
      <c r="R16" s="6">
        <f t="shared" si="5"/>
        <v>37.152488559193316</v>
      </c>
      <c r="S16" s="6">
        <f>SUM(S17:S26)</f>
        <v>3467.65</v>
      </c>
      <c r="T16" s="4">
        <f t="shared" ref="T16:U16" si="16">SUM(T17:T26)</f>
        <v>3088.76</v>
      </c>
      <c r="U16" s="4">
        <f t="shared" si="16"/>
        <v>2500</v>
      </c>
      <c r="V16" s="6">
        <f t="shared" si="11"/>
        <v>80.938629093875861</v>
      </c>
      <c r="W16" s="6">
        <f>SUM(W17:W26)</f>
        <v>2500</v>
      </c>
      <c r="X16" s="4">
        <f>SUM(X17:X26)</f>
        <v>73334.86</v>
      </c>
      <c r="Y16" s="4">
        <f t="shared" ref="Y16" si="17">SUM(Y17:Y26)</f>
        <v>7958.83</v>
      </c>
      <c r="Z16" s="6">
        <f t="shared" si="6"/>
        <v>10.852724066017171</v>
      </c>
      <c r="AA16" s="6">
        <f>SUM(AA17:AA26)</f>
        <v>5866.24</v>
      </c>
      <c r="AB16" s="2" t="s">
        <v>1096</v>
      </c>
    </row>
    <row r="17" spans="1:28" ht="47.25">
      <c r="A17" s="7"/>
      <c r="B17" s="237" t="s">
        <v>11</v>
      </c>
      <c r="C17" s="8">
        <f t="shared" ref="C17:D26" si="18">SUM(H17+L17+P17+T17+X17)</f>
        <v>1250</v>
      </c>
      <c r="D17" s="9">
        <f t="shared" si="18"/>
        <v>1216.23</v>
      </c>
      <c r="E17" s="568"/>
      <c r="F17" s="568">
        <f t="shared" ref="F17:F80" si="19">SUM(K17+O17+S17+W17+AA17)</f>
        <v>1216.23</v>
      </c>
      <c r="G17" s="6">
        <f t="shared" ref="G17:G80" si="20">SUM(D17-F17)</f>
        <v>0</v>
      </c>
      <c r="H17" s="8"/>
      <c r="I17" s="8"/>
      <c r="J17" s="568"/>
      <c r="K17" s="6"/>
      <c r="L17" s="8"/>
      <c r="M17" s="8">
        <v>478.89</v>
      </c>
      <c r="N17" s="568"/>
      <c r="O17" s="6">
        <v>478.89</v>
      </c>
      <c r="P17" s="569">
        <v>800</v>
      </c>
      <c r="Q17" s="8">
        <v>287.33999999999997</v>
      </c>
      <c r="R17" s="568">
        <f t="shared" si="5"/>
        <v>35.917499999999997</v>
      </c>
      <c r="S17" s="6">
        <v>287.33999999999997</v>
      </c>
      <c r="T17" s="8">
        <v>450</v>
      </c>
      <c r="U17" s="8">
        <v>450</v>
      </c>
      <c r="V17" s="568">
        <f t="shared" si="11"/>
        <v>100</v>
      </c>
      <c r="W17" s="6">
        <v>450</v>
      </c>
      <c r="X17" s="8"/>
      <c r="Y17" s="8"/>
      <c r="Z17" s="568"/>
      <c r="AA17" s="552"/>
      <c r="AB17" s="2"/>
    </row>
    <row r="18" spans="1:28" ht="31.5">
      <c r="A18" s="10"/>
      <c r="B18" s="238" t="s">
        <v>13</v>
      </c>
      <c r="C18" s="8">
        <f t="shared" si="18"/>
        <v>144909.21999999997</v>
      </c>
      <c r="D18" s="9">
        <f t="shared" si="18"/>
        <v>136261.46</v>
      </c>
      <c r="E18" s="568">
        <f t="shared" ref="E18:E23" si="21">SUM(D18/C18*100)</f>
        <v>94.032291389050343</v>
      </c>
      <c r="F18" s="568">
        <f t="shared" si="19"/>
        <v>137637.84</v>
      </c>
      <c r="G18" s="6">
        <f t="shared" si="20"/>
        <v>-1376.3800000000047</v>
      </c>
      <c r="H18" s="8"/>
      <c r="I18" s="8"/>
      <c r="J18" s="568"/>
      <c r="K18" s="6"/>
      <c r="L18" s="569">
        <v>114446.84</v>
      </c>
      <c r="M18" s="569">
        <v>136261.46</v>
      </c>
      <c r="N18" s="568">
        <f t="shared" si="4"/>
        <v>119.06091946269552</v>
      </c>
      <c r="O18" s="6">
        <v>136261.46</v>
      </c>
      <c r="P18" s="569">
        <v>1913.76</v>
      </c>
      <c r="Q18" s="8"/>
      <c r="R18" s="568">
        <f t="shared" si="5"/>
        <v>0</v>
      </c>
      <c r="S18" s="6">
        <v>1376.38</v>
      </c>
      <c r="T18" s="569">
        <v>713.76</v>
      </c>
      <c r="U18" s="8"/>
      <c r="V18" s="568">
        <f t="shared" si="11"/>
        <v>0</v>
      </c>
      <c r="W18" s="6"/>
      <c r="X18" s="569">
        <v>27834.86</v>
      </c>
      <c r="Y18" s="8"/>
      <c r="Z18" s="568">
        <f t="shared" si="6"/>
        <v>0</v>
      </c>
      <c r="AA18" s="552"/>
      <c r="AB18" s="2"/>
    </row>
    <row r="19" spans="1:28">
      <c r="A19" s="7"/>
      <c r="B19" s="238" t="s">
        <v>15</v>
      </c>
      <c r="C19" s="8">
        <f t="shared" si="18"/>
        <v>0</v>
      </c>
      <c r="D19" s="9">
        <f t="shared" si="18"/>
        <v>0</v>
      </c>
      <c r="E19" s="568"/>
      <c r="F19" s="568">
        <f t="shared" si="19"/>
        <v>0</v>
      </c>
      <c r="G19" s="6">
        <f t="shared" si="20"/>
        <v>0</v>
      </c>
      <c r="H19" s="8"/>
      <c r="I19" s="8"/>
      <c r="J19" s="568"/>
      <c r="K19" s="6"/>
      <c r="L19" s="8"/>
      <c r="M19" s="8"/>
      <c r="N19" s="568"/>
      <c r="O19" s="6"/>
      <c r="P19" s="8"/>
      <c r="Q19" s="8"/>
      <c r="R19" s="568"/>
      <c r="S19" s="6"/>
      <c r="T19" s="8"/>
      <c r="U19" s="8"/>
      <c r="V19" s="568"/>
      <c r="W19" s="6"/>
      <c r="X19" s="8"/>
      <c r="Y19" s="8"/>
      <c r="Z19" s="568"/>
      <c r="AA19" s="552"/>
      <c r="AB19" s="2"/>
    </row>
    <row r="20" spans="1:28" ht="31.5">
      <c r="A20" s="10"/>
      <c r="B20" s="238" t="s">
        <v>17</v>
      </c>
      <c r="C20" s="8">
        <f t="shared" si="18"/>
        <v>0</v>
      </c>
      <c r="D20" s="9">
        <f t="shared" si="18"/>
        <v>0</v>
      </c>
      <c r="E20" s="568"/>
      <c r="F20" s="568">
        <f t="shared" si="19"/>
        <v>0</v>
      </c>
      <c r="G20" s="6">
        <f t="shared" si="20"/>
        <v>0</v>
      </c>
      <c r="H20" s="8"/>
      <c r="I20" s="8"/>
      <c r="J20" s="568"/>
      <c r="K20" s="6"/>
      <c r="L20" s="8"/>
      <c r="M20" s="8"/>
      <c r="N20" s="568"/>
      <c r="O20" s="6"/>
      <c r="P20" s="8"/>
      <c r="Q20" s="8"/>
      <c r="R20" s="568"/>
      <c r="S20" s="6"/>
      <c r="T20" s="8"/>
      <c r="U20" s="8"/>
      <c r="V20" s="568"/>
      <c r="W20" s="6"/>
      <c r="X20" s="8"/>
      <c r="Y20" s="8"/>
      <c r="Z20" s="568"/>
      <c r="AA20" s="552"/>
      <c r="AB20" s="23"/>
    </row>
    <row r="21" spans="1:28">
      <c r="A21" s="10"/>
      <c r="B21" s="238" t="s">
        <v>19</v>
      </c>
      <c r="C21" s="8">
        <f t="shared" si="18"/>
        <v>38650</v>
      </c>
      <c r="D21" s="9">
        <f t="shared" si="18"/>
        <v>13782.61</v>
      </c>
      <c r="E21" s="568">
        <f t="shared" si="21"/>
        <v>35.660051746442434</v>
      </c>
      <c r="F21" s="568">
        <f t="shared" si="19"/>
        <v>10748.25</v>
      </c>
      <c r="G21" s="6">
        <f t="shared" si="20"/>
        <v>3034.3600000000006</v>
      </c>
      <c r="H21" s="8"/>
      <c r="I21" s="8"/>
      <c r="J21" s="568"/>
      <c r="K21" s="6"/>
      <c r="L21" s="8">
        <v>20000</v>
      </c>
      <c r="M21" s="8">
        <v>4673.78</v>
      </c>
      <c r="N21" s="568">
        <f t="shared" si="4"/>
        <v>23.368899999999996</v>
      </c>
      <c r="O21" s="6">
        <v>4673.78</v>
      </c>
      <c r="P21" s="8">
        <v>1000</v>
      </c>
      <c r="Q21" s="8">
        <v>1000</v>
      </c>
      <c r="R21" s="568">
        <f t="shared" si="5"/>
        <v>100</v>
      </c>
      <c r="S21" s="6">
        <v>58.23</v>
      </c>
      <c r="T21" s="8">
        <v>650</v>
      </c>
      <c r="U21" s="8">
        <v>150</v>
      </c>
      <c r="V21" s="568">
        <f t="shared" si="11"/>
        <v>23.076923076923077</v>
      </c>
      <c r="W21" s="6">
        <v>150</v>
      </c>
      <c r="X21" s="8">
        <v>17000</v>
      </c>
      <c r="Y21" s="8">
        <v>7958.83</v>
      </c>
      <c r="Z21" s="568">
        <f t="shared" si="6"/>
        <v>46.816647058823527</v>
      </c>
      <c r="AA21" s="552">
        <v>5866.24</v>
      </c>
      <c r="AB21" s="2"/>
    </row>
    <row r="22" spans="1:28">
      <c r="A22" s="10"/>
      <c r="B22" s="238" t="s">
        <v>21</v>
      </c>
      <c r="C22" s="8">
        <f t="shared" si="18"/>
        <v>8475</v>
      </c>
      <c r="D22" s="9">
        <f t="shared" si="18"/>
        <v>13800.060000000001</v>
      </c>
      <c r="E22" s="568">
        <f t="shared" si="21"/>
        <v>162.83256637168145</v>
      </c>
      <c r="F22" s="568">
        <f t="shared" si="19"/>
        <v>13800.060000000001</v>
      </c>
      <c r="G22" s="6">
        <f t="shared" si="20"/>
        <v>0</v>
      </c>
      <c r="H22" s="8">
        <v>3000</v>
      </c>
      <c r="I22" s="8">
        <v>6001.23</v>
      </c>
      <c r="J22" s="568">
        <f t="shared" si="3"/>
        <v>200.041</v>
      </c>
      <c r="K22" s="6">
        <v>6001.23</v>
      </c>
      <c r="L22" s="8">
        <v>1700</v>
      </c>
      <c r="M22" s="8">
        <v>4153.13</v>
      </c>
      <c r="N22" s="568">
        <f t="shared" si="4"/>
        <v>244.30176470588236</v>
      </c>
      <c r="O22" s="6">
        <v>4153.13</v>
      </c>
      <c r="P22" s="8">
        <v>2500</v>
      </c>
      <c r="Q22" s="8">
        <v>1745.7</v>
      </c>
      <c r="R22" s="568">
        <f t="shared" si="5"/>
        <v>69.828000000000003</v>
      </c>
      <c r="S22" s="6">
        <v>1745.7</v>
      </c>
      <c r="T22" s="8">
        <v>1275</v>
      </c>
      <c r="U22" s="8">
        <v>1900</v>
      </c>
      <c r="V22" s="568">
        <f t="shared" si="11"/>
        <v>149.01960784313727</v>
      </c>
      <c r="W22" s="6">
        <v>1900</v>
      </c>
      <c r="X22" s="8"/>
      <c r="Y22" s="8"/>
      <c r="Z22" s="568"/>
      <c r="AA22" s="552"/>
      <c r="AB22" s="2"/>
    </row>
    <row r="23" spans="1:28">
      <c r="A23" s="10"/>
      <c r="B23" s="238" t="s">
        <v>23</v>
      </c>
      <c r="C23" s="8">
        <f t="shared" si="18"/>
        <v>11600</v>
      </c>
      <c r="D23" s="8">
        <f t="shared" si="18"/>
        <v>0</v>
      </c>
      <c r="E23" s="568">
        <f t="shared" si="21"/>
        <v>0</v>
      </c>
      <c r="F23" s="568">
        <f t="shared" si="19"/>
        <v>0</v>
      </c>
      <c r="G23" s="6">
        <f t="shared" si="20"/>
        <v>0</v>
      </c>
      <c r="H23" s="8"/>
      <c r="I23" s="8"/>
      <c r="J23" s="568"/>
      <c r="K23" s="6"/>
      <c r="L23" s="8">
        <v>10500</v>
      </c>
      <c r="M23" s="8"/>
      <c r="N23" s="568">
        <f t="shared" si="4"/>
        <v>0</v>
      </c>
      <c r="O23" s="6"/>
      <c r="P23" s="8">
        <v>1100</v>
      </c>
      <c r="Q23" s="8"/>
      <c r="R23" s="568">
        <f t="shared" si="5"/>
        <v>0</v>
      </c>
      <c r="S23" s="6"/>
      <c r="T23" s="8"/>
      <c r="U23" s="8"/>
      <c r="V23" s="568"/>
      <c r="W23" s="6"/>
      <c r="X23" s="8"/>
      <c r="Y23" s="8"/>
      <c r="Z23" s="568"/>
      <c r="AA23" s="552"/>
      <c r="AB23" s="2"/>
    </row>
    <row r="24" spans="1:28" ht="31.5">
      <c r="A24" s="10"/>
      <c r="B24" s="238" t="s">
        <v>25</v>
      </c>
      <c r="C24" s="8">
        <f t="shared" si="18"/>
        <v>0</v>
      </c>
      <c r="D24" s="8">
        <f t="shared" si="18"/>
        <v>0</v>
      </c>
      <c r="E24" s="568"/>
      <c r="F24" s="568">
        <f t="shared" si="19"/>
        <v>0</v>
      </c>
      <c r="G24" s="6">
        <f t="shared" si="20"/>
        <v>0</v>
      </c>
      <c r="H24" s="8"/>
      <c r="I24" s="8"/>
      <c r="J24" s="568"/>
      <c r="K24" s="6"/>
      <c r="L24" s="8"/>
      <c r="M24" s="8"/>
      <c r="N24" s="568"/>
      <c r="O24" s="6"/>
      <c r="P24" s="8"/>
      <c r="Q24" s="8"/>
      <c r="R24" s="568"/>
      <c r="S24" s="6"/>
      <c r="T24" s="8"/>
      <c r="U24" s="8"/>
      <c r="V24" s="568"/>
      <c r="W24" s="6"/>
      <c r="X24" s="8"/>
      <c r="Y24" s="8"/>
      <c r="Z24" s="568"/>
      <c r="AA24" s="552"/>
      <c r="AB24" s="2"/>
    </row>
    <row r="25" spans="1:28" ht="31.5">
      <c r="A25" s="10"/>
      <c r="B25" s="238" t="s">
        <v>27</v>
      </c>
      <c r="C25" s="8">
        <f t="shared" si="18"/>
        <v>46350</v>
      </c>
      <c r="D25" s="8">
        <f t="shared" si="18"/>
        <v>0</v>
      </c>
      <c r="E25" s="568">
        <f>SUM(D25/C25*100)</f>
        <v>0</v>
      </c>
      <c r="F25" s="568">
        <f t="shared" si="19"/>
        <v>0</v>
      </c>
      <c r="G25" s="6">
        <f t="shared" si="20"/>
        <v>0</v>
      </c>
      <c r="H25" s="8"/>
      <c r="I25" s="8"/>
      <c r="J25" s="568"/>
      <c r="K25" s="6"/>
      <c r="L25" s="8">
        <v>17000</v>
      </c>
      <c r="M25" s="8"/>
      <c r="N25" s="568">
        <f t="shared" si="4"/>
        <v>0</v>
      </c>
      <c r="O25" s="6"/>
      <c r="P25" s="8">
        <v>850</v>
      </c>
      <c r="Q25" s="8"/>
      <c r="R25" s="568">
        <f t="shared" si="5"/>
        <v>0</v>
      </c>
      <c r="S25" s="6"/>
      <c r="T25" s="8"/>
      <c r="U25" s="8"/>
      <c r="V25" s="568"/>
      <c r="W25" s="6"/>
      <c r="X25" s="8">
        <v>28500</v>
      </c>
      <c r="Y25" s="8"/>
      <c r="Z25" s="568">
        <f t="shared" si="6"/>
        <v>0</v>
      </c>
      <c r="AA25" s="552"/>
      <c r="AB25" s="2"/>
    </row>
    <row r="26" spans="1:28">
      <c r="A26" s="10"/>
      <c r="B26" s="238" t="s">
        <v>29</v>
      </c>
      <c r="C26" s="8">
        <f t="shared" si="18"/>
        <v>0</v>
      </c>
      <c r="D26" s="8">
        <f t="shared" si="18"/>
        <v>0</v>
      </c>
      <c r="E26" s="568"/>
      <c r="F26" s="568">
        <f t="shared" si="19"/>
        <v>0</v>
      </c>
      <c r="G26" s="6">
        <f t="shared" si="20"/>
        <v>0</v>
      </c>
      <c r="H26" s="8"/>
      <c r="I26" s="8"/>
      <c r="J26" s="568"/>
      <c r="K26" s="6"/>
      <c r="L26" s="8"/>
      <c r="M26" s="8"/>
      <c r="N26" s="568"/>
      <c r="O26" s="6"/>
      <c r="P26" s="8"/>
      <c r="Q26" s="8"/>
      <c r="R26" s="568" t="e">
        <f t="shared" si="5"/>
        <v>#DIV/0!</v>
      </c>
      <c r="S26" s="6"/>
      <c r="T26" s="8"/>
      <c r="U26" s="8"/>
      <c r="V26" s="568"/>
      <c r="W26" s="6"/>
      <c r="X26" s="8"/>
      <c r="Y26" s="8"/>
      <c r="Z26" s="568"/>
      <c r="AA26" s="552"/>
      <c r="AB26" s="2"/>
    </row>
    <row r="27" spans="1:28">
      <c r="A27" s="4">
        <v>4</v>
      </c>
      <c r="B27" s="11" t="s">
        <v>30</v>
      </c>
      <c r="C27" s="4">
        <f>SUM(C28:C30)</f>
        <v>40400</v>
      </c>
      <c r="D27" s="6">
        <f>SUM(D28:D30)</f>
        <v>39721.674570000003</v>
      </c>
      <c r="E27" s="6">
        <f t="shared" ref="E27:E30" si="22">SUM(D27/C27*100)</f>
        <v>98.320976658415844</v>
      </c>
      <c r="F27" s="6">
        <f t="shared" si="19"/>
        <v>38471.699999999997</v>
      </c>
      <c r="G27" s="6">
        <f t="shared" si="20"/>
        <v>1249.9745700000058</v>
      </c>
      <c r="H27" s="4"/>
      <c r="I27" s="4"/>
      <c r="J27" s="6"/>
      <c r="K27" s="4"/>
      <c r="L27" s="6">
        <f t="shared" ref="L27:M27" si="23">SUM(L28:L30)</f>
        <v>25000</v>
      </c>
      <c r="M27" s="6">
        <f t="shared" si="23"/>
        <v>22511.53</v>
      </c>
      <c r="N27" s="6">
        <f t="shared" si="4"/>
        <v>90.046120000000002</v>
      </c>
      <c r="O27" s="6">
        <v>22511.53</v>
      </c>
      <c r="P27" s="6">
        <f t="shared" ref="P27:S27" si="24">SUM(P28:P30)</f>
        <v>15400</v>
      </c>
      <c r="Q27" s="6">
        <f t="shared" si="24"/>
        <v>17210.14457</v>
      </c>
      <c r="R27" s="6">
        <f t="shared" si="5"/>
        <v>111.75418551948053</v>
      </c>
      <c r="S27" s="6">
        <f t="shared" si="24"/>
        <v>15960.169999999998</v>
      </c>
      <c r="T27" s="4"/>
      <c r="U27" s="4"/>
      <c r="V27" s="6"/>
      <c r="W27" s="4"/>
      <c r="X27" s="4"/>
      <c r="Y27" s="4"/>
      <c r="Z27" s="6"/>
      <c r="AA27" s="552"/>
      <c r="AB27" s="2" t="s">
        <v>1097</v>
      </c>
    </row>
    <row r="28" spans="1:28" s="15" customFormat="1" ht="63">
      <c r="A28" s="12"/>
      <c r="B28" s="262" t="s">
        <v>32</v>
      </c>
      <c r="C28" s="8">
        <f t="shared" ref="C28:D30" si="25">SUM(H28+L28+P28+T28+X28)</f>
        <v>3000</v>
      </c>
      <c r="D28" s="9">
        <f t="shared" si="25"/>
        <v>3157.3473100000001</v>
      </c>
      <c r="E28" s="568">
        <f t="shared" si="22"/>
        <v>105.24491033333334</v>
      </c>
      <c r="F28" s="568">
        <f t="shared" si="19"/>
        <v>2907.37</v>
      </c>
      <c r="G28" s="6">
        <f t="shared" si="20"/>
        <v>249.97731000000022</v>
      </c>
      <c r="H28" s="13"/>
      <c r="I28" s="13"/>
      <c r="J28" s="568"/>
      <c r="K28" s="4"/>
      <c r="L28" s="8"/>
      <c r="M28" s="8"/>
      <c r="N28" s="568"/>
      <c r="O28" s="14"/>
      <c r="P28" s="8">
        <v>3000</v>
      </c>
      <c r="Q28" s="570">
        <v>3157.3473100000001</v>
      </c>
      <c r="R28" s="568">
        <f t="shared" si="5"/>
        <v>105.24491033333334</v>
      </c>
      <c r="S28" s="6">
        <v>2907.37</v>
      </c>
      <c r="T28" s="13"/>
      <c r="U28" s="13"/>
      <c r="V28" s="568"/>
      <c r="W28" s="4"/>
      <c r="X28" s="13"/>
      <c r="Y28" s="13"/>
      <c r="Z28" s="568"/>
      <c r="AA28" s="552"/>
      <c r="AB28" s="551"/>
    </row>
    <row r="29" spans="1:28" s="15" customFormat="1" ht="31.5">
      <c r="A29" s="12"/>
      <c r="B29" s="262" t="s">
        <v>34</v>
      </c>
      <c r="C29" s="8">
        <f t="shared" si="25"/>
        <v>7000</v>
      </c>
      <c r="D29" s="9">
        <f t="shared" si="25"/>
        <v>11867.25014</v>
      </c>
      <c r="E29" s="568">
        <f t="shared" si="22"/>
        <v>169.53214485714284</v>
      </c>
      <c r="F29" s="568">
        <f t="shared" si="19"/>
        <v>11867.25</v>
      </c>
      <c r="G29" s="6">
        <f t="shared" si="20"/>
        <v>1.4000000010128133E-4</v>
      </c>
      <c r="H29" s="13"/>
      <c r="I29" s="13"/>
      <c r="J29" s="568"/>
      <c r="K29" s="4"/>
      <c r="L29" s="8"/>
      <c r="M29" s="8"/>
      <c r="N29" s="568"/>
      <c r="O29" s="14"/>
      <c r="P29" s="8">
        <v>7000</v>
      </c>
      <c r="Q29" s="570">
        <v>11867.25014</v>
      </c>
      <c r="R29" s="568">
        <f t="shared" si="5"/>
        <v>169.53214485714284</v>
      </c>
      <c r="S29" s="6">
        <v>11867.25</v>
      </c>
      <c r="T29" s="13"/>
      <c r="U29" s="13"/>
      <c r="V29" s="568"/>
      <c r="W29" s="4"/>
      <c r="X29" s="13"/>
      <c r="Y29" s="13"/>
      <c r="Z29" s="568"/>
      <c r="AA29" s="552"/>
      <c r="AB29" s="27"/>
    </row>
    <row r="30" spans="1:28" s="15" customFormat="1" ht="31.5">
      <c r="A30" s="12"/>
      <c r="B30" s="238" t="s">
        <v>36</v>
      </c>
      <c r="C30" s="8">
        <f t="shared" si="25"/>
        <v>30400</v>
      </c>
      <c r="D30" s="9">
        <f t="shared" si="25"/>
        <v>24697.077119999998</v>
      </c>
      <c r="E30" s="568">
        <f t="shared" si="22"/>
        <v>81.24038526315789</v>
      </c>
      <c r="F30" s="568">
        <f t="shared" si="19"/>
        <v>23697.079999999998</v>
      </c>
      <c r="G30" s="6">
        <f t="shared" si="20"/>
        <v>999.99712</v>
      </c>
      <c r="H30" s="13"/>
      <c r="I30" s="13"/>
      <c r="J30" s="568"/>
      <c r="K30" s="4"/>
      <c r="L30" s="8">
        <v>25000</v>
      </c>
      <c r="M30" s="570">
        <v>22511.53</v>
      </c>
      <c r="N30" s="568">
        <f t="shared" si="4"/>
        <v>90.046120000000002</v>
      </c>
      <c r="O30" s="6">
        <v>22511.53</v>
      </c>
      <c r="P30" s="8">
        <v>5400</v>
      </c>
      <c r="Q30" s="570">
        <v>2185.5471200000002</v>
      </c>
      <c r="R30" s="568">
        <f t="shared" si="5"/>
        <v>40.473094814814822</v>
      </c>
      <c r="S30" s="6">
        <v>1185.55</v>
      </c>
      <c r="T30" s="13"/>
      <c r="U30" s="13"/>
      <c r="V30" s="568"/>
      <c r="W30" s="4"/>
      <c r="X30" s="13"/>
      <c r="Y30" s="13"/>
      <c r="Z30" s="568"/>
      <c r="AA30" s="552"/>
      <c r="AB30" s="551"/>
    </row>
    <row r="31" spans="1:28" ht="47.25">
      <c r="A31" s="4">
        <v>5</v>
      </c>
      <c r="B31" s="16" t="s">
        <v>39</v>
      </c>
      <c r="C31" s="4">
        <f>SUM(C32:C43)</f>
        <v>284921.94</v>
      </c>
      <c r="D31" s="4">
        <f>SUM(D32:D43)</f>
        <v>253334.82</v>
      </c>
      <c r="E31" s="6">
        <f>SUM(D31/C31*100)</f>
        <v>88.913763538181726</v>
      </c>
      <c r="F31" s="6">
        <f t="shared" si="19"/>
        <v>253334.81999999998</v>
      </c>
      <c r="G31" s="6">
        <f t="shared" si="20"/>
        <v>2.9103830456733704E-11</v>
      </c>
      <c r="H31" s="4">
        <f t="shared" ref="H31:I31" si="26">SUM(H32:H43)</f>
        <v>36075</v>
      </c>
      <c r="I31" s="4">
        <f t="shared" si="26"/>
        <v>24168.27</v>
      </c>
      <c r="J31" s="6">
        <f t="shared" si="3"/>
        <v>66.994511434511438</v>
      </c>
      <c r="K31" s="6">
        <f>SUM(K32:K43)</f>
        <v>24168.27</v>
      </c>
      <c r="L31" s="17">
        <f>SUM(L32:L43)</f>
        <v>173959.6</v>
      </c>
      <c r="M31" s="4">
        <f t="shared" ref="M31" si="27">SUM(M32:M43)</f>
        <v>160558.37</v>
      </c>
      <c r="N31" s="6">
        <f t="shared" si="4"/>
        <v>92.296355015762273</v>
      </c>
      <c r="O31" s="6">
        <f>SUM(O32:O43)</f>
        <v>160558.37</v>
      </c>
      <c r="P31" s="4">
        <f t="shared" ref="P31:Q31" si="28">SUM(P32:P43)</f>
        <v>17881.18</v>
      </c>
      <c r="Q31" s="4">
        <f t="shared" si="28"/>
        <v>11691.179999999998</v>
      </c>
      <c r="R31" s="6">
        <f t="shared" si="5"/>
        <v>65.382597792763107</v>
      </c>
      <c r="S31" s="6">
        <f>SUM(S32:S43)</f>
        <v>11691.179999999998</v>
      </c>
      <c r="T31" s="4">
        <f>SUM(T32:T43)</f>
        <v>4300</v>
      </c>
      <c r="U31" s="4"/>
      <c r="V31" s="6">
        <f t="shared" si="11"/>
        <v>0</v>
      </c>
      <c r="W31" s="6">
        <f>SUM(W32:W43)</f>
        <v>0</v>
      </c>
      <c r="X31" s="4">
        <f t="shared" ref="X31:Y31" si="29">SUM(X32:X43)</f>
        <v>52706.16</v>
      </c>
      <c r="Y31" s="4">
        <f t="shared" si="29"/>
        <v>56917</v>
      </c>
      <c r="Z31" s="6">
        <f t="shared" si="6"/>
        <v>107.98927487792697</v>
      </c>
      <c r="AA31" s="6">
        <f>SUM(AA32:AA43)</f>
        <v>56917</v>
      </c>
      <c r="AB31" s="2" t="s">
        <v>1098</v>
      </c>
    </row>
    <row r="32" spans="1:28">
      <c r="A32" s="7"/>
      <c r="B32" s="238" t="s">
        <v>41</v>
      </c>
      <c r="C32" s="8">
        <f t="shared" ref="C32:D43" si="30">SUM(H32+L32+P32+T32+X32)</f>
        <v>30624</v>
      </c>
      <c r="D32" s="9">
        <f t="shared" si="30"/>
        <v>22534.7</v>
      </c>
      <c r="E32" s="568">
        <f t="shared" ref="E32:E96" si="31">SUM(D32/C32*100)</f>
        <v>73.58509665621736</v>
      </c>
      <c r="F32" s="568">
        <f t="shared" si="19"/>
        <v>22534.7</v>
      </c>
      <c r="G32" s="6">
        <f t="shared" si="20"/>
        <v>0</v>
      </c>
      <c r="H32" s="560">
        <f>SUM([1]сх!D58)</f>
        <v>1100</v>
      </c>
      <c r="I32" s="8">
        <v>1971.12</v>
      </c>
      <c r="J32" s="568">
        <f t="shared" si="3"/>
        <v>179.19272727272727</v>
      </c>
      <c r="K32" s="6">
        <v>1971.12</v>
      </c>
      <c r="L32" s="560">
        <f>SUM([1]сх!E58)</f>
        <v>12980</v>
      </c>
      <c r="M32" s="8">
        <v>12252.67</v>
      </c>
      <c r="N32" s="568">
        <f t="shared" si="4"/>
        <v>94.396533127889057</v>
      </c>
      <c r="O32" s="6">
        <v>12252.67</v>
      </c>
      <c r="P32" s="560">
        <f>SUM([1]сх!F58)</f>
        <v>7050</v>
      </c>
      <c r="Q32" s="8">
        <v>3570.91</v>
      </c>
      <c r="R32" s="568">
        <f t="shared" si="5"/>
        <v>50.651205673758859</v>
      </c>
      <c r="S32" s="6">
        <v>3570.91</v>
      </c>
      <c r="T32" s="8"/>
      <c r="U32" s="8"/>
      <c r="V32" s="568"/>
      <c r="W32" s="6"/>
      <c r="X32" s="8">
        <v>9494</v>
      </c>
      <c r="Y32" s="8">
        <v>4740</v>
      </c>
      <c r="Z32" s="568">
        <f t="shared" si="6"/>
        <v>49.926269222666946</v>
      </c>
      <c r="AA32" s="552">
        <v>4740</v>
      </c>
      <c r="AB32" s="2" t="s">
        <v>1079</v>
      </c>
    </row>
    <row r="33" spans="1:28">
      <c r="A33" s="10"/>
      <c r="B33" s="239" t="s">
        <v>43</v>
      </c>
      <c r="C33" s="8">
        <f t="shared" si="30"/>
        <v>8655.5</v>
      </c>
      <c r="D33" s="9">
        <f t="shared" si="30"/>
        <v>12370.119999999999</v>
      </c>
      <c r="E33" s="568">
        <f t="shared" si="31"/>
        <v>142.91629599676506</v>
      </c>
      <c r="F33" s="568">
        <f t="shared" si="19"/>
        <v>12370.119999999999</v>
      </c>
      <c r="G33" s="6">
        <f t="shared" si="20"/>
        <v>0</v>
      </c>
      <c r="H33" s="560">
        <f>SUM([1]сх!D78)</f>
        <v>1100</v>
      </c>
      <c r="I33" s="8"/>
      <c r="J33" s="568">
        <f t="shared" si="3"/>
        <v>0</v>
      </c>
      <c r="K33" s="6"/>
      <c r="L33" s="560">
        <f>SUM([1]сх!E78)</f>
        <v>2584.1999999999998</v>
      </c>
      <c r="M33" s="8">
        <v>7368.25</v>
      </c>
      <c r="N33" s="568">
        <f t="shared" si="4"/>
        <v>285.12692516059133</v>
      </c>
      <c r="O33" s="6">
        <v>7368.25</v>
      </c>
      <c r="P33" s="560">
        <f>SUM([1]сх!F78)</f>
        <v>2050</v>
      </c>
      <c r="Q33" s="8">
        <v>5001.87</v>
      </c>
      <c r="R33" s="568">
        <f t="shared" si="5"/>
        <v>243.99365853658534</v>
      </c>
      <c r="S33" s="6">
        <v>5001.87</v>
      </c>
      <c r="T33" s="8">
        <v>100</v>
      </c>
      <c r="U33" s="8"/>
      <c r="V33" s="568">
        <f t="shared" si="11"/>
        <v>0</v>
      </c>
      <c r="W33" s="6"/>
      <c r="X33" s="8">
        <v>2821.3</v>
      </c>
      <c r="Y33" s="8"/>
      <c r="Z33" s="568">
        <f t="shared" si="6"/>
        <v>0</v>
      </c>
      <c r="AA33" s="552"/>
      <c r="AB33" s="2" t="s">
        <v>1080</v>
      </c>
    </row>
    <row r="34" spans="1:28" ht="31.5">
      <c r="A34" s="10"/>
      <c r="B34" s="239" t="s">
        <v>45</v>
      </c>
      <c r="C34" s="8">
        <f t="shared" si="30"/>
        <v>161426.85999999999</v>
      </c>
      <c r="D34" s="9">
        <f t="shared" si="30"/>
        <v>154016.5</v>
      </c>
      <c r="E34" s="568">
        <f t="shared" si="31"/>
        <v>95.409462836606011</v>
      </c>
      <c r="F34" s="568">
        <f t="shared" si="19"/>
        <v>154016.5</v>
      </c>
      <c r="G34" s="6">
        <f t="shared" si="20"/>
        <v>0</v>
      </c>
      <c r="H34" s="560">
        <f>SUM([1]сх!D99)</f>
        <v>17200</v>
      </c>
      <c r="I34" s="8"/>
      <c r="J34" s="568">
        <f t="shared" si="3"/>
        <v>0</v>
      </c>
      <c r="K34" s="6"/>
      <c r="L34" s="560">
        <f>SUM([1]сх!E99)</f>
        <v>100210</v>
      </c>
      <c r="M34" s="8">
        <v>116531.5</v>
      </c>
      <c r="N34" s="568">
        <f t="shared" si="4"/>
        <v>116.28729667697834</v>
      </c>
      <c r="O34" s="6">
        <v>116531.5</v>
      </c>
      <c r="P34" s="560">
        <f>SUM([1]сх!F99)</f>
        <v>2376</v>
      </c>
      <c r="Q34" s="8">
        <v>76</v>
      </c>
      <c r="R34" s="568">
        <f t="shared" si="5"/>
        <v>3.1986531986531985</v>
      </c>
      <c r="S34" s="6">
        <v>76</v>
      </c>
      <c r="T34" s="8">
        <v>1850</v>
      </c>
      <c r="U34" s="8"/>
      <c r="V34" s="568">
        <f t="shared" si="11"/>
        <v>0</v>
      </c>
      <c r="W34" s="6"/>
      <c r="X34" s="8">
        <v>39790.86</v>
      </c>
      <c r="Y34" s="8">
        <v>37409</v>
      </c>
      <c r="Z34" s="568"/>
      <c r="AA34" s="552">
        <v>37409</v>
      </c>
      <c r="AB34" s="2" t="s">
        <v>1081</v>
      </c>
    </row>
    <row r="35" spans="1:28">
      <c r="A35" s="10"/>
      <c r="B35" s="239" t="s">
        <v>47</v>
      </c>
      <c r="C35" s="8">
        <f t="shared" si="30"/>
        <v>0</v>
      </c>
      <c r="D35" s="9">
        <f t="shared" si="30"/>
        <v>0</v>
      </c>
      <c r="E35" s="568"/>
      <c r="F35" s="568">
        <f t="shared" si="19"/>
        <v>0</v>
      </c>
      <c r="G35" s="6">
        <f t="shared" si="20"/>
        <v>0</v>
      </c>
      <c r="H35" s="8"/>
      <c r="I35" s="8"/>
      <c r="J35" s="568"/>
      <c r="K35" s="6"/>
      <c r="L35" s="8"/>
      <c r="M35" s="8"/>
      <c r="N35" s="568"/>
      <c r="O35" s="6"/>
      <c r="P35" s="8"/>
      <c r="Q35" s="8"/>
      <c r="R35" s="568"/>
      <c r="S35" s="6"/>
      <c r="T35" s="8"/>
      <c r="U35" s="8"/>
      <c r="V35" s="568"/>
      <c r="W35" s="6"/>
      <c r="X35" s="8"/>
      <c r="Y35" s="8"/>
      <c r="Z35" s="568"/>
      <c r="AA35" s="552"/>
      <c r="AB35" s="2"/>
    </row>
    <row r="36" spans="1:28">
      <c r="A36" s="10"/>
      <c r="B36" s="239" t="s">
        <v>49</v>
      </c>
      <c r="C36" s="8">
        <f t="shared" si="30"/>
        <v>2905</v>
      </c>
      <c r="D36" s="9">
        <f t="shared" si="30"/>
        <v>1155</v>
      </c>
      <c r="E36" s="568">
        <f t="shared" si="31"/>
        <v>39.75903614457831</v>
      </c>
      <c r="F36" s="568">
        <f t="shared" si="19"/>
        <v>1155</v>
      </c>
      <c r="G36" s="6">
        <f t="shared" si="20"/>
        <v>0</v>
      </c>
      <c r="H36" s="560">
        <f>SUM([1]сх!D112)</f>
        <v>50</v>
      </c>
      <c r="I36" s="8"/>
      <c r="J36" s="568">
        <f t="shared" si="3"/>
        <v>0</v>
      </c>
      <c r="K36" s="6"/>
      <c r="L36" s="560">
        <f>SUM([1]сх!E112)</f>
        <v>2555</v>
      </c>
      <c r="M36" s="8">
        <v>855</v>
      </c>
      <c r="N36" s="568">
        <f t="shared" si="4"/>
        <v>33.463796477495109</v>
      </c>
      <c r="O36" s="6">
        <v>855</v>
      </c>
      <c r="P36" s="8">
        <v>300</v>
      </c>
      <c r="Q36" s="8">
        <v>300</v>
      </c>
      <c r="R36" s="568">
        <f t="shared" si="5"/>
        <v>100</v>
      </c>
      <c r="S36" s="6">
        <v>300</v>
      </c>
      <c r="T36" s="8"/>
      <c r="U36" s="8"/>
      <c r="V36" s="568"/>
      <c r="W36" s="6"/>
      <c r="X36" s="8"/>
      <c r="Y36" s="8"/>
      <c r="Z36" s="568"/>
      <c r="AA36" s="552"/>
      <c r="AB36" s="2" t="s">
        <v>1083</v>
      </c>
    </row>
    <row r="37" spans="1:28">
      <c r="A37" s="10"/>
      <c r="B37" s="239" t="s">
        <v>51</v>
      </c>
      <c r="C37" s="8">
        <f t="shared" si="30"/>
        <v>20800</v>
      </c>
      <c r="D37" s="9">
        <f t="shared" si="30"/>
        <v>38552.629999999997</v>
      </c>
      <c r="E37" s="568">
        <f t="shared" si="31"/>
        <v>185.34918269230769</v>
      </c>
      <c r="F37" s="568">
        <f t="shared" si="19"/>
        <v>38552.629999999997</v>
      </c>
      <c r="G37" s="6">
        <f t="shared" si="20"/>
        <v>0</v>
      </c>
      <c r="H37" s="560">
        <f>SUM([1]сх!D121)</f>
        <v>9600</v>
      </c>
      <c r="I37" s="8">
        <v>14785.15</v>
      </c>
      <c r="J37" s="568">
        <f t="shared" si="3"/>
        <v>154.01197916666666</v>
      </c>
      <c r="K37" s="3">
        <v>14785.15</v>
      </c>
      <c r="L37" s="560">
        <f>SUM([1]сх!E121)</f>
        <v>11200</v>
      </c>
      <c r="M37" s="8">
        <v>10274.48</v>
      </c>
      <c r="N37" s="568">
        <f t="shared" si="4"/>
        <v>91.736428571428561</v>
      </c>
      <c r="O37" s="6">
        <v>10274.48</v>
      </c>
      <c r="P37" s="8"/>
      <c r="Q37" s="8"/>
      <c r="R37" s="568"/>
      <c r="S37" s="6"/>
      <c r="T37" s="8"/>
      <c r="U37" s="8"/>
      <c r="V37" s="568"/>
      <c r="W37" s="6"/>
      <c r="X37" s="8"/>
      <c r="Y37" s="8">
        <v>13493</v>
      </c>
      <c r="Z37" s="568"/>
      <c r="AA37" s="552">
        <v>13493</v>
      </c>
      <c r="AB37" s="2" t="s">
        <v>1082</v>
      </c>
    </row>
    <row r="38" spans="1:28" ht="31.5">
      <c r="A38" s="10"/>
      <c r="B38" s="239" t="s">
        <v>53</v>
      </c>
      <c r="C38" s="8">
        <f t="shared" si="30"/>
        <v>2000</v>
      </c>
      <c r="D38" s="9">
        <f t="shared" si="30"/>
        <v>3382</v>
      </c>
      <c r="E38" s="568">
        <f t="shared" si="31"/>
        <v>169.1</v>
      </c>
      <c r="F38" s="568">
        <f t="shared" si="19"/>
        <v>3382</v>
      </c>
      <c r="G38" s="6">
        <f t="shared" si="20"/>
        <v>0</v>
      </c>
      <c r="H38" s="560">
        <f>SUM([1]сх!D123)</f>
        <v>900</v>
      </c>
      <c r="I38" s="8"/>
      <c r="J38" s="568">
        <f t="shared" si="3"/>
        <v>0</v>
      </c>
      <c r="K38" s="6"/>
      <c r="L38" s="8">
        <v>1100</v>
      </c>
      <c r="M38" s="8">
        <v>3382</v>
      </c>
      <c r="N38" s="568">
        <f t="shared" si="4"/>
        <v>307.4545454545455</v>
      </c>
      <c r="O38" s="6">
        <v>3382</v>
      </c>
      <c r="P38" s="8"/>
      <c r="Q38" s="8"/>
      <c r="R38" s="568"/>
      <c r="S38" s="6"/>
      <c r="T38" s="8"/>
      <c r="U38" s="8"/>
      <c r="V38" s="568"/>
      <c r="W38" s="6"/>
      <c r="X38" s="8"/>
      <c r="Y38" s="8"/>
      <c r="Z38" s="568"/>
      <c r="AA38" s="552"/>
      <c r="AB38" s="2"/>
    </row>
    <row r="39" spans="1:28">
      <c r="A39" s="10"/>
      <c r="B39" s="239" t="s">
        <v>55</v>
      </c>
      <c r="C39" s="8">
        <f t="shared" si="30"/>
        <v>150</v>
      </c>
      <c r="D39" s="9">
        <f t="shared" si="30"/>
        <v>0</v>
      </c>
      <c r="E39" s="568">
        <f t="shared" si="31"/>
        <v>0</v>
      </c>
      <c r="F39" s="568">
        <f t="shared" si="19"/>
        <v>0</v>
      </c>
      <c r="G39" s="6">
        <f t="shared" si="20"/>
        <v>0</v>
      </c>
      <c r="H39" s="560"/>
      <c r="I39" s="8"/>
      <c r="J39" s="568"/>
      <c r="K39" s="6"/>
      <c r="L39" s="8">
        <v>150</v>
      </c>
      <c r="M39" s="8"/>
      <c r="N39" s="568">
        <f t="shared" si="4"/>
        <v>0</v>
      </c>
      <c r="O39" s="6"/>
      <c r="P39" s="8"/>
      <c r="Q39" s="8"/>
      <c r="R39" s="568"/>
      <c r="S39" s="6"/>
      <c r="T39" s="8"/>
      <c r="U39" s="8"/>
      <c r="V39" s="568"/>
      <c r="W39" s="6"/>
      <c r="X39" s="8"/>
      <c r="Y39" s="8"/>
      <c r="Z39" s="568"/>
      <c r="AA39" s="552"/>
      <c r="AB39" s="2"/>
    </row>
    <row r="40" spans="1:28" ht="31.5">
      <c r="A40" s="10"/>
      <c r="B40" s="239" t="s">
        <v>57</v>
      </c>
      <c r="C40" s="8">
        <f t="shared" si="30"/>
        <v>37225</v>
      </c>
      <c r="D40" s="9">
        <f t="shared" si="30"/>
        <v>9775</v>
      </c>
      <c r="E40" s="568">
        <f t="shared" si="31"/>
        <v>26.259234385493617</v>
      </c>
      <c r="F40" s="568">
        <f t="shared" si="19"/>
        <v>9775</v>
      </c>
      <c r="G40" s="6">
        <f t="shared" si="20"/>
        <v>0</v>
      </c>
      <c r="H40" s="560">
        <f>SUM([1]сх!D129)</f>
        <v>4425</v>
      </c>
      <c r="I40" s="8">
        <v>7412</v>
      </c>
      <c r="J40" s="568">
        <f t="shared" si="3"/>
        <v>167.50282485875707</v>
      </c>
      <c r="K40" s="6">
        <v>7412</v>
      </c>
      <c r="L40" s="560">
        <f>SUM([1]сх!E129)</f>
        <v>31800</v>
      </c>
      <c r="M40" s="8">
        <v>1088</v>
      </c>
      <c r="N40" s="568">
        <f t="shared" si="4"/>
        <v>3.4213836477987418</v>
      </c>
      <c r="O40" s="6">
        <v>1088</v>
      </c>
      <c r="P40" s="8">
        <v>500</v>
      </c>
      <c r="Q40" s="8"/>
      <c r="R40" s="568">
        <f t="shared" si="5"/>
        <v>0</v>
      </c>
      <c r="S40" s="6"/>
      <c r="T40" s="8">
        <v>500</v>
      </c>
      <c r="U40" s="8"/>
      <c r="V40" s="568">
        <f t="shared" si="11"/>
        <v>0</v>
      </c>
      <c r="W40" s="6"/>
      <c r="X40" s="8"/>
      <c r="Y40" s="8">
        <v>1275</v>
      </c>
      <c r="Z40" s="568"/>
      <c r="AA40" s="552">
        <v>1275</v>
      </c>
      <c r="AB40" s="2"/>
    </row>
    <row r="41" spans="1:28" ht="47.25">
      <c r="A41" s="10"/>
      <c r="B41" s="239" t="s">
        <v>59</v>
      </c>
      <c r="C41" s="8">
        <f t="shared" si="30"/>
        <v>4700</v>
      </c>
      <c r="D41" s="9">
        <f t="shared" si="30"/>
        <v>0</v>
      </c>
      <c r="E41" s="568">
        <f t="shared" si="31"/>
        <v>0</v>
      </c>
      <c r="F41" s="568">
        <f t="shared" si="19"/>
        <v>0</v>
      </c>
      <c r="G41" s="6">
        <f t="shared" si="20"/>
        <v>0</v>
      </c>
      <c r="H41" s="8">
        <v>200</v>
      </c>
      <c r="I41" s="8"/>
      <c r="J41" s="568">
        <f t="shared" si="3"/>
        <v>0</v>
      </c>
      <c r="K41" s="6"/>
      <c r="L41" s="560">
        <f>SUM([1]сх!E133)</f>
        <v>1700</v>
      </c>
      <c r="M41" s="8"/>
      <c r="N41" s="568">
        <f t="shared" si="4"/>
        <v>0</v>
      </c>
      <c r="O41" s="6"/>
      <c r="P41" s="8">
        <v>1500</v>
      </c>
      <c r="Q41" s="8"/>
      <c r="R41" s="568">
        <f t="shared" si="5"/>
        <v>0</v>
      </c>
      <c r="S41" s="6"/>
      <c r="T41" s="8">
        <v>1100</v>
      </c>
      <c r="U41" s="8"/>
      <c r="V41" s="568">
        <f t="shared" si="11"/>
        <v>0</v>
      </c>
      <c r="W41" s="6"/>
      <c r="X41" s="8">
        <v>200</v>
      </c>
      <c r="Y41" s="8"/>
      <c r="Z41" s="568">
        <f t="shared" si="6"/>
        <v>0</v>
      </c>
      <c r="AA41" s="552"/>
      <c r="AB41" s="2"/>
    </row>
    <row r="42" spans="1:28" ht="31.5">
      <c r="A42" s="10"/>
      <c r="B42" s="240" t="s">
        <v>61</v>
      </c>
      <c r="C42" s="8">
        <f t="shared" si="30"/>
        <v>8255.18</v>
      </c>
      <c r="D42" s="9">
        <f t="shared" si="30"/>
        <v>0</v>
      </c>
      <c r="E42" s="568">
        <f t="shared" si="31"/>
        <v>0</v>
      </c>
      <c r="F42" s="568">
        <f t="shared" si="19"/>
        <v>0</v>
      </c>
      <c r="G42" s="6">
        <f t="shared" si="20"/>
        <v>0</v>
      </c>
      <c r="H42" s="560">
        <f>SUM([1]сх!D140)</f>
        <v>1500</v>
      </c>
      <c r="I42" s="8"/>
      <c r="J42" s="568">
        <f t="shared" si="3"/>
        <v>0</v>
      </c>
      <c r="K42" s="6"/>
      <c r="L42" s="560">
        <f>SUM([1]сх!E140)</f>
        <v>1500</v>
      </c>
      <c r="M42" s="8"/>
      <c r="N42" s="568">
        <f t="shared" si="4"/>
        <v>0</v>
      </c>
      <c r="O42" s="6"/>
      <c r="P42" s="8">
        <v>4105.18</v>
      </c>
      <c r="Q42" s="8"/>
      <c r="R42" s="568">
        <f t="shared" si="5"/>
        <v>0</v>
      </c>
      <c r="S42" s="6"/>
      <c r="T42" s="8">
        <v>750</v>
      </c>
      <c r="U42" s="8"/>
      <c r="V42" s="568">
        <f t="shared" si="11"/>
        <v>0</v>
      </c>
      <c r="W42" s="6"/>
      <c r="X42" s="8">
        <v>400</v>
      </c>
      <c r="Y42" s="8"/>
      <c r="Z42" s="568">
        <f t="shared" si="6"/>
        <v>0</v>
      </c>
      <c r="AA42" s="552"/>
      <c r="AB42" s="2"/>
    </row>
    <row r="43" spans="1:28">
      <c r="A43" s="10"/>
      <c r="B43" s="241" t="s">
        <v>63</v>
      </c>
      <c r="C43" s="8">
        <f t="shared" si="30"/>
        <v>8180.4</v>
      </c>
      <c r="D43" s="9">
        <f t="shared" si="30"/>
        <v>11548.869999999999</v>
      </c>
      <c r="E43" s="568">
        <f t="shared" si="31"/>
        <v>141.17732629211287</v>
      </c>
      <c r="F43" s="568">
        <f t="shared" si="19"/>
        <v>11548.869999999999</v>
      </c>
      <c r="G43" s="6">
        <f t="shared" si="20"/>
        <v>0</v>
      </c>
      <c r="H43" s="8"/>
      <c r="I43" s="8"/>
      <c r="J43" s="568"/>
      <c r="K43" s="6"/>
      <c r="L43" s="8">
        <v>8180.4</v>
      </c>
      <c r="M43" s="8">
        <v>8806.4699999999993</v>
      </c>
      <c r="N43" s="568">
        <f t="shared" si="4"/>
        <v>107.65329323749448</v>
      </c>
      <c r="O43" s="6">
        <v>8806.4699999999993</v>
      </c>
      <c r="P43" s="8"/>
      <c r="Q43" s="8">
        <v>2742.4</v>
      </c>
      <c r="R43" s="568"/>
      <c r="S43" s="6">
        <v>2742.4</v>
      </c>
      <c r="T43" s="8"/>
      <c r="U43" s="8"/>
      <c r="V43" s="568"/>
      <c r="W43" s="6"/>
      <c r="X43" s="8"/>
      <c r="Y43" s="8"/>
      <c r="Z43" s="568"/>
      <c r="AA43" s="552"/>
      <c r="AB43" s="2"/>
    </row>
    <row r="44" spans="1:28" ht="47.25">
      <c r="A44" s="3">
        <v>6</v>
      </c>
      <c r="B44" s="270" t="s">
        <v>64</v>
      </c>
      <c r="C44" s="4">
        <f t="shared" ref="C44:D44" si="32">SUM(C45:C49)</f>
        <v>3255.4</v>
      </c>
      <c r="D44" s="4">
        <f t="shared" si="32"/>
        <v>5968.33</v>
      </c>
      <c r="E44" s="6">
        <f t="shared" si="31"/>
        <v>183.33630275849359</v>
      </c>
      <c r="F44" s="6">
        <f t="shared" si="19"/>
        <v>5968.33</v>
      </c>
      <c r="G44" s="6">
        <f t="shared" si="20"/>
        <v>0</v>
      </c>
      <c r="H44" s="4"/>
      <c r="I44" s="4"/>
      <c r="J44" s="6"/>
      <c r="K44" s="6"/>
      <c r="L44" s="4"/>
      <c r="M44" s="4"/>
      <c r="N44" s="6"/>
      <c r="O44" s="6"/>
      <c r="P44" s="4">
        <f>SUM(P45:P49)</f>
        <v>3255.4</v>
      </c>
      <c r="Q44" s="4">
        <f>SUM(Q45:Q49)</f>
        <v>3355.13</v>
      </c>
      <c r="R44" s="6">
        <f t="shared" si="5"/>
        <v>103.06352521963507</v>
      </c>
      <c r="S44" s="4">
        <f>SUM(S45:S49)</f>
        <v>3355.13</v>
      </c>
      <c r="T44" s="4"/>
      <c r="U44" s="4">
        <f>SUM(U45:U49)</f>
        <v>2613.1999999999998</v>
      </c>
      <c r="V44" s="6"/>
      <c r="W44" s="4">
        <f>SUM(W45:W49)</f>
        <v>2613.1999999999998</v>
      </c>
      <c r="X44" s="3"/>
      <c r="Y44" s="3"/>
      <c r="Z44" s="6"/>
      <c r="AA44" s="552"/>
      <c r="AB44" s="2" t="s">
        <v>1092</v>
      </c>
    </row>
    <row r="45" spans="1:28">
      <c r="A45" s="12"/>
      <c r="B45" s="242" t="s">
        <v>65</v>
      </c>
      <c r="C45" s="8">
        <f t="shared" ref="C45:D49" si="33">SUM(H45+L45+P45+T45+X45)</f>
        <v>2605.4</v>
      </c>
      <c r="D45" s="9">
        <f t="shared" si="33"/>
        <v>5318.33</v>
      </c>
      <c r="E45" s="568">
        <f t="shared" si="31"/>
        <v>204.12719735933061</v>
      </c>
      <c r="F45" s="568">
        <f t="shared" si="19"/>
        <v>5318.33</v>
      </c>
      <c r="G45" s="6">
        <f t="shared" si="20"/>
        <v>0</v>
      </c>
      <c r="H45" s="8"/>
      <c r="I45" s="8"/>
      <c r="J45" s="568"/>
      <c r="K45" s="6"/>
      <c r="L45" s="8"/>
      <c r="M45" s="8"/>
      <c r="N45" s="568"/>
      <c r="O45" s="6"/>
      <c r="P45" s="8">
        <v>2605.4</v>
      </c>
      <c r="Q45" s="8">
        <v>2705.13</v>
      </c>
      <c r="R45" s="568">
        <f t="shared" si="5"/>
        <v>103.827819144853</v>
      </c>
      <c r="S45" s="3">
        <v>2705.13</v>
      </c>
      <c r="T45" s="8"/>
      <c r="U45" s="8">
        <v>2613.1999999999998</v>
      </c>
      <c r="V45" s="568"/>
      <c r="W45" s="3">
        <v>2613.1999999999998</v>
      </c>
      <c r="X45" s="8"/>
      <c r="Y45" s="8"/>
      <c r="Z45" s="568"/>
      <c r="AA45" s="552"/>
      <c r="AB45" s="2"/>
    </row>
    <row r="46" spans="1:28" ht="47.25">
      <c r="A46" s="12"/>
      <c r="B46" s="243" t="s">
        <v>67</v>
      </c>
      <c r="C46" s="8">
        <f t="shared" si="33"/>
        <v>220</v>
      </c>
      <c r="D46" s="9">
        <f t="shared" si="33"/>
        <v>216.33</v>
      </c>
      <c r="E46" s="568">
        <f t="shared" si="31"/>
        <v>98.331818181818193</v>
      </c>
      <c r="F46" s="568">
        <f t="shared" si="19"/>
        <v>216.33</v>
      </c>
      <c r="G46" s="6">
        <f t="shared" si="20"/>
        <v>0</v>
      </c>
      <c r="H46" s="8"/>
      <c r="I46" s="8"/>
      <c r="J46" s="568"/>
      <c r="K46" s="6"/>
      <c r="L46" s="8"/>
      <c r="M46" s="8"/>
      <c r="N46" s="568"/>
      <c r="O46" s="6"/>
      <c r="P46" s="8">
        <v>220</v>
      </c>
      <c r="Q46" s="8">
        <v>216.33</v>
      </c>
      <c r="R46" s="568">
        <f t="shared" si="5"/>
        <v>98.331818181818193</v>
      </c>
      <c r="S46" s="3">
        <v>216.33</v>
      </c>
      <c r="T46" s="8"/>
      <c r="U46" s="8"/>
      <c r="V46" s="568"/>
      <c r="W46" s="6"/>
      <c r="X46" s="8"/>
      <c r="Y46" s="8"/>
      <c r="Z46" s="568"/>
      <c r="AA46" s="552"/>
      <c r="AB46" s="2" t="s">
        <v>1084</v>
      </c>
    </row>
    <row r="47" spans="1:28">
      <c r="A47" s="12"/>
      <c r="B47" s="243" t="s">
        <v>69</v>
      </c>
      <c r="C47" s="8">
        <f t="shared" si="33"/>
        <v>280</v>
      </c>
      <c r="D47" s="9">
        <f t="shared" si="33"/>
        <v>273.17</v>
      </c>
      <c r="E47" s="568">
        <f t="shared" si="31"/>
        <v>97.560714285714283</v>
      </c>
      <c r="F47" s="568">
        <f t="shared" si="19"/>
        <v>273.17</v>
      </c>
      <c r="G47" s="6">
        <f t="shared" si="20"/>
        <v>0</v>
      </c>
      <c r="H47" s="8"/>
      <c r="I47" s="8"/>
      <c r="J47" s="568"/>
      <c r="K47" s="6"/>
      <c r="L47" s="8"/>
      <c r="M47" s="8"/>
      <c r="N47" s="568"/>
      <c r="O47" s="6"/>
      <c r="P47" s="8">
        <v>280</v>
      </c>
      <c r="Q47" s="8">
        <v>273.17</v>
      </c>
      <c r="R47" s="568">
        <f t="shared" si="5"/>
        <v>97.560714285714283</v>
      </c>
      <c r="S47" s="3">
        <v>273.17</v>
      </c>
      <c r="T47" s="8"/>
      <c r="U47" s="8"/>
      <c r="V47" s="568"/>
      <c r="W47" s="6"/>
      <c r="X47" s="8"/>
      <c r="Y47" s="8"/>
      <c r="Z47" s="568"/>
      <c r="AA47" s="552"/>
      <c r="AB47" s="2"/>
    </row>
    <row r="48" spans="1:28">
      <c r="A48" s="12"/>
      <c r="B48" s="243" t="s">
        <v>71</v>
      </c>
      <c r="C48" s="8">
        <f t="shared" si="33"/>
        <v>100</v>
      </c>
      <c r="D48" s="9">
        <f t="shared" si="33"/>
        <v>0</v>
      </c>
      <c r="E48" s="568">
        <f t="shared" si="31"/>
        <v>0</v>
      </c>
      <c r="F48" s="568">
        <f t="shared" si="19"/>
        <v>0</v>
      </c>
      <c r="G48" s="6">
        <f t="shared" si="20"/>
        <v>0</v>
      </c>
      <c r="H48" s="8"/>
      <c r="I48" s="8"/>
      <c r="J48" s="568"/>
      <c r="K48" s="6"/>
      <c r="L48" s="8"/>
      <c r="M48" s="8"/>
      <c r="N48" s="568"/>
      <c r="O48" s="6"/>
      <c r="P48" s="8">
        <v>100</v>
      </c>
      <c r="Q48" s="8"/>
      <c r="R48" s="568">
        <f t="shared" si="5"/>
        <v>0</v>
      </c>
      <c r="S48" s="3"/>
      <c r="T48" s="8"/>
      <c r="U48" s="8"/>
      <c r="V48" s="568"/>
      <c r="W48" s="6"/>
      <c r="X48" s="8"/>
      <c r="Y48" s="8"/>
      <c r="Z48" s="568"/>
      <c r="AA48" s="552"/>
      <c r="AB48" s="2" t="s">
        <v>1086</v>
      </c>
    </row>
    <row r="49" spans="1:28" ht="31.5">
      <c r="A49" s="12"/>
      <c r="B49" s="243" t="s">
        <v>73</v>
      </c>
      <c r="C49" s="8">
        <f t="shared" si="33"/>
        <v>50</v>
      </c>
      <c r="D49" s="9">
        <f t="shared" si="33"/>
        <v>160.5</v>
      </c>
      <c r="E49" s="568">
        <f t="shared" si="31"/>
        <v>321</v>
      </c>
      <c r="F49" s="568">
        <f t="shared" si="19"/>
        <v>160.5</v>
      </c>
      <c r="G49" s="6">
        <f t="shared" si="20"/>
        <v>0</v>
      </c>
      <c r="H49" s="8"/>
      <c r="I49" s="8"/>
      <c r="J49" s="568"/>
      <c r="K49" s="6"/>
      <c r="L49" s="8"/>
      <c r="M49" s="8"/>
      <c r="N49" s="568"/>
      <c r="O49" s="6"/>
      <c r="P49" s="8">
        <v>50</v>
      </c>
      <c r="Q49" s="8">
        <v>160.5</v>
      </c>
      <c r="R49" s="568">
        <f t="shared" si="5"/>
        <v>321</v>
      </c>
      <c r="S49" s="3">
        <v>160.5</v>
      </c>
      <c r="T49" s="8"/>
      <c r="U49" s="8"/>
      <c r="V49" s="568"/>
      <c r="W49" s="6"/>
      <c r="X49" s="8"/>
      <c r="Y49" s="8"/>
      <c r="Z49" s="568"/>
      <c r="AA49" s="552"/>
      <c r="AB49" s="2" t="s">
        <v>1085</v>
      </c>
    </row>
    <row r="50" spans="1:28" ht="31.5">
      <c r="A50" s="3">
        <v>7</v>
      </c>
      <c r="B50" s="11" t="s">
        <v>74</v>
      </c>
      <c r="C50" s="4">
        <f>SUM(C51:C62)</f>
        <v>7337.35</v>
      </c>
      <c r="D50" s="6">
        <f>SUM(D51:D62)</f>
        <v>6042.6900000000005</v>
      </c>
      <c r="E50" s="6">
        <f t="shared" si="31"/>
        <v>82.355209987256984</v>
      </c>
      <c r="F50" s="6">
        <f>SUM(K50+O50+S50+W50+AA50)</f>
        <v>5770.23</v>
      </c>
      <c r="G50" s="6">
        <f t="shared" si="20"/>
        <v>272.46000000000095</v>
      </c>
      <c r="H50" s="4"/>
      <c r="I50" s="4"/>
      <c r="J50" s="6"/>
      <c r="K50" s="6"/>
      <c r="L50" s="6">
        <f>SUM(L51:L62)</f>
        <v>1334.35</v>
      </c>
      <c r="M50" s="4"/>
      <c r="N50" s="6">
        <f t="shared" si="4"/>
        <v>0</v>
      </c>
      <c r="O50" s="6"/>
      <c r="P50" s="6">
        <f t="shared" ref="P50" si="34">SUM(P51:P62)</f>
        <v>6003</v>
      </c>
      <c r="Q50" s="6">
        <f>SUM(Q51:Q62)</f>
        <v>5442.6900000000005</v>
      </c>
      <c r="R50" s="6">
        <f t="shared" si="5"/>
        <v>90.666166916541741</v>
      </c>
      <c r="S50" s="6">
        <f>SUM(S51:S62)</f>
        <v>5170.2299999999996</v>
      </c>
      <c r="T50" s="4"/>
      <c r="U50" s="6">
        <f>SUM(U51:U62)</f>
        <v>600</v>
      </c>
      <c r="V50" s="6"/>
      <c r="W50" s="6">
        <f>SUM(W51:W62)</f>
        <v>600</v>
      </c>
      <c r="X50" s="3"/>
      <c r="Y50" s="3"/>
      <c r="Z50" s="6"/>
      <c r="AA50" s="552"/>
      <c r="AB50" s="2" t="s">
        <v>1087</v>
      </c>
    </row>
    <row r="51" spans="1:28" s="15" customFormat="1" ht="31.5">
      <c r="A51" s="12"/>
      <c r="B51" s="244" t="s">
        <v>76</v>
      </c>
      <c r="C51" s="8">
        <f t="shared" ref="C51:D62" si="35">SUM(H51+L51+P51+T51+X51)</f>
        <v>200</v>
      </c>
      <c r="D51" s="9">
        <f t="shared" si="35"/>
        <v>0.126</v>
      </c>
      <c r="E51" s="568">
        <f t="shared" si="31"/>
        <v>6.3E-2</v>
      </c>
      <c r="F51" s="568">
        <f t="shared" si="19"/>
        <v>0.13</v>
      </c>
      <c r="G51" s="6">
        <f t="shared" si="20"/>
        <v>-4.0000000000000036E-3</v>
      </c>
      <c r="H51" s="8"/>
      <c r="I51" s="8"/>
      <c r="J51" s="568"/>
      <c r="K51" s="6"/>
      <c r="L51" s="8"/>
      <c r="M51" s="8"/>
      <c r="N51" s="568"/>
      <c r="O51" s="6"/>
      <c r="P51" s="8">
        <v>200</v>
      </c>
      <c r="Q51" s="571">
        <v>0.126</v>
      </c>
      <c r="R51" s="568">
        <f t="shared" si="5"/>
        <v>6.3E-2</v>
      </c>
      <c r="S51" s="6">
        <v>0.13</v>
      </c>
      <c r="T51" s="8"/>
      <c r="U51" s="8"/>
      <c r="V51" s="568"/>
      <c r="W51" s="6"/>
      <c r="X51" s="8"/>
      <c r="Y51" s="8"/>
      <c r="Z51" s="568"/>
      <c r="AA51" s="552"/>
      <c r="AB51" s="551"/>
    </row>
    <row r="52" spans="1:28" s="15" customFormat="1">
      <c r="A52" s="12"/>
      <c r="B52" s="244" t="s">
        <v>77</v>
      </c>
      <c r="C52" s="8">
        <f t="shared" si="35"/>
        <v>0</v>
      </c>
      <c r="D52" s="9">
        <f t="shared" si="35"/>
        <v>289.52</v>
      </c>
      <c r="E52" s="568"/>
      <c r="F52" s="568">
        <f>SUM(K52+O52+S52+W52+AA52)</f>
        <v>289.52</v>
      </c>
      <c r="G52" s="6">
        <f t="shared" si="20"/>
        <v>0</v>
      </c>
      <c r="H52" s="8"/>
      <c r="I52" s="8"/>
      <c r="J52" s="568"/>
      <c r="K52" s="6"/>
      <c r="L52" s="8"/>
      <c r="M52" s="8"/>
      <c r="N52" s="568"/>
      <c r="O52" s="6"/>
      <c r="P52" s="8"/>
      <c r="Q52" s="571"/>
      <c r="R52" s="568"/>
      <c r="S52" s="6"/>
      <c r="T52" s="8"/>
      <c r="U52" s="8">
        <v>289.52</v>
      </c>
      <c r="V52" s="568"/>
      <c r="W52" s="6">
        <v>289.52</v>
      </c>
      <c r="X52" s="8"/>
      <c r="Y52" s="8"/>
      <c r="Z52" s="568"/>
      <c r="AA52" s="552"/>
      <c r="AB52" s="551"/>
    </row>
    <row r="53" spans="1:28" s="15" customFormat="1">
      <c r="A53" s="12"/>
      <c r="B53" s="244" t="s">
        <v>78</v>
      </c>
      <c r="C53" s="8">
        <f t="shared" si="35"/>
        <v>1234.3499999999999</v>
      </c>
      <c r="D53" s="9">
        <f t="shared" si="35"/>
        <v>310.48</v>
      </c>
      <c r="E53" s="568">
        <f t="shared" si="31"/>
        <v>25.153319560902503</v>
      </c>
      <c r="F53" s="568">
        <f t="shared" si="19"/>
        <v>310.48</v>
      </c>
      <c r="G53" s="6">
        <f t="shared" si="20"/>
        <v>0</v>
      </c>
      <c r="H53" s="8"/>
      <c r="I53" s="8"/>
      <c r="J53" s="568"/>
      <c r="K53" s="6"/>
      <c r="L53" s="572">
        <v>1234.3499999999999</v>
      </c>
      <c r="M53" s="8"/>
      <c r="N53" s="568">
        <f t="shared" si="4"/>
        <v>0</v>
      </c>
      <c r="O53" s="6"/>
      <c r="P53" s="8"/>
      <c r="Q53" s="8"/>
      <c r="R53" s="568"/>
      <c r="S53" s="6"/>
      <c r="T53" s="8"/>
      <c r="U53" s="8">
        <v>310.48</v>
      </c>
      <c r="V53" s="568"/>
      <c r="W53" s="6">
        <v>310.48</v>
      </c>
      <c r="X53" s="8"/>
      <c r="Y53" s="8"/>
      <c r="Z53" s="568"/>
      <c r="AA53" s="552"/>
      <c r="AB53" s="551"/>
    </row>
    <row r="54" spans="1:28" s="15" customFormat="1" ht="31.5">
      <c r="A54" s="12"/>
      <c r="B54" s="244" t="s">
        <v>79</v>
      </c>
      <c r="C54" s="8">
        <f t="shared" si="35"/>
        <v>4361.8999999999996</v>
      </c>
      <c r="D54" s="9">
        <f t="shared" si="35"/>
        <v>4104.5439999999999</v>
      </c>
      <c r="E54" s="568">
        <f t="shared" si="31"/>
        <v>94.099910589422038</v>
      </c>
      <c r="F54" s="568">
        <f t="shared" si="19"/>
        <v>3832.08</v>
      </c>
      <c r="G54" s="6">
        <f t="shared" si="20"/>
        <v>272.46399999999994</v>
      </c>
      <c r="H54" s="8"/>
      <c r="I54" s="8"/>
      <c r="J54" s="568"/>
      <c r="K54" s="6"/>
      <c r="L54" s="8"/>
      <c r="M54" s="8"/>
      <c r="N54" s="568"/>
      <c r="O54" s="6"/>
      <c r="P54" s="8">
        <v>4361.8999999999996</v>
      </c>
      <c r="Q54" s="573">
        <v>4104.5439999999999</v>
      </c>
      <c r="R54" s="568">
        <f t="shared" si="5"/>
        <v>94.099910589422038</v>
      </c>
      <c r="S54" s="6">
        <v>3832.08</v>
      </c>
      <c r="T54" s="8"/>
      <c r="U54" s="8"/>
      <c r="V54" s="568"/>
      <c r="W54" s="6"/>
      <c r="X54" s="8"/>
      <c r="Y54" s="8"/>
      <c r="Z54" s="568"/>
      <c r="AA54" s="552"/>
      <c r="AB54" s="551"/>
    </row>
    <row r="55" spans="1:28" s="15" customFormat="1">
      <c r="A55" s="12"/>
      <c r="B55" s="244" t="s">
        <v>80</v>
      </c>
      <c r="C55" s="8">
        <f t="shared" si="35"/>
        <v>141.1</v>
      </c>
      <c r="D55" s="9">
        <f t="shared" si="35"/>
        <v>0</v>
      </c>
      <c r="E55" s="568">
        <f t="shared" si="31"/>
        <v>0</v>
      </c>
      <c r="F55" s="568">
        <f t="shared" si="19"/>
        <v>0</v>
      </c>
      <c r="G55" s="6">
        <f t="shared" si="20"/>
        <v>0</v>
      </c>
      <c r="H55" s="8"/>
      <c r="I55" s="8"/>
      <c r="J55" s="568"/>
      <c r="K55" s="6"/>
      <c r="L55" s="8">
        <v>100</v>
      </c>
      <c r="M55" s="8"/>
      <c r="N55" s="568">
        <f t="shared" si="4"/>
        <v>0</v>
      </c>
      <c r="O55" s="6"/>
      <c r="P55" s="8">
        <v>41.1</v>
      </c>
      <c r="Q55" s="8"/>
      <c r="R55" s="568">
        <f t="shared" si="5"/>
        <v>0</v>
      </c>
      <c r="S55" s="6"/>
      <c r="T55" s="8"/>
      <c r="U55" s="8"/>
      <c r="V55" s="568"/>
      <c r="W55" s="6"/>
      <c r="X55" s="8"/>
      <c r="Y55" s="8"/>
      <c r="Z55" s="568"/>
      <c r="AA55" s="552"/>
      <c r="AB55" s="551"/>
    </row>
    <row r="56" spans="1:28" s="15" customFormat="1">
      <c r="A56" s="12"/>
      <c r="B56" s="244" t="s">
        <v>82</v>
      </c>
      <c r="C56" s="8">
        <f t="shared" si="35"/>
        <v>400</v>
      </c>
      <c r="D56" s="581">
        <f t="shared" si="35"/>
        <v>0.02</v>
      </c>
      <c r="E56" s="568">
        <f t="shared" si="31"/>
        <v>5.0000000000000001E-3</v>
      </c>
      <c r="F56" s="568">
        <f t="shared" si="19"/>
        <v>0.02</v>
      </c>
      <c r="G56" s="6">
        <f t="shared" si="20"/>
        <v>0</v>
      </c>
      <c r="H56" s="8"/>
      <c r="I56" s="8"/>
      <c r="J56" s="568"/>
      <c r="K56" s="6"/>
      <c r="L56" s="8"/>
      <c r="M56" s="8"/>
      <c r="N56" s="568"/>
      <c r="O56" s="6"/>
      <c r="P56" s="8">
        <v>400</v>
      </c>
      <c r="Q56" s="8">
        <v>0.02</v>
      </c>
      <c r="R56" s="568">
        <f t="shared" si="5"/>
        <v>5.0000000000000001E-3</v>
      </c>
      <c r="S56" s="6">
        <v>0.02</v>
      </c>
      <c r="T56" s="8"/>
      <c r="U56" s="8"/>
      <c r="V56" s="568"/>
      <c r="W56" s="6"/>
      <c r="X56" s="8"/>
      <c r="Y56" s="8"/>
      <c r="Z56" s="568"/>
      <c r="AA56" s="552"/>
      <c r="AB56" s="551"/>
    </row>
    <row r="57" spans="1:28" s="15" customFormat="1" ht="31.5">
      <c r="A57" s="12"/>
      <c r="B57" s="244" t="s">
        <v>84</v>
      </c>
      <c r="C57" s="8">
        <f t="shared" si="35"/>
        <v>0</v>
      </c>
      <c r="D57" s="9">
        <f t="shared" si="35"/>
        <v>0</v>
      </c>
      <c r="E57" s="568"/>
      <c r="F57" s="568">
        <f t="shared" si="19"/>
        <v>0</v>
      </c>
      <c r="G57" s="6">
        <f t="shared" si="20"/>
        <v>0</v>
      </c>
      <c r="H57" s="8"/>
      <c r="I57" s="8"/>
      <c r="J57" s="568"/>
      <c r="K57" s="6"/>
      <c r="L57" s="8"/>
      <c r="M57" s="8"/>
      <c r="N57" s="568"/>
      <c r="O57" s="6"/>
      <c r="P57" s="8"/>
      <c r="Q57" s="8"/>
      <c r="R57" s="568"/>
      <c r="S57" s="6"/>
      <c r="T57" s="8"/>
      <c r="U57" s="8"/>
      <c r="V57" s="568"/>
      <c r="W57" s="6"/>
      <c r="X57" s="8"/>
      <c r="Y57" s="8"/>
      <c r="Z57" s="568"/>
      <c r="AA57" s="552"/>
      <c r="AB57" s="551"/>
    </row>
    <row r="58" spans="1:28" s="15" customFormat="1">
      <c r="A58" s="12"/>
      <c r="B58" s="244" t="s">
        <v>86</v>
      </c>
      <c r="C58" s="8">
        <f t="shared" si="35"/>
        <v>0</v>
      </c>
      <c r="D58" s="9">
        <f t="shared" si="35"/>
        <v>0</v>
      </c>
      <c r="E58" s="568"/>
      <c r="F58" s="568">
        <f t="shared" si="19"/>
        <v>0</v>
      </c>
      <c r="G58" s="6">
        <f t="shared" si="20"/>
        <v>0</v>
      </c>
      <c r="H58" s="8"/>
      <c r="I58" s="8"/>
      <c r="J58" s="568"/>
      <c r="K58" s="6"/>
      <c r="L58" s="8"/>
      <c r="M58" s="8"/>
      <c r="N58" s="568"/>
      <c r="O58" s="6"/>
      <c r="P58" s="8"/>
      <c r="Q58" s="8"/>
      <c r="R58" s="568"/>
      <c r="S58" s="6"/>
      <c r="T58" s="8"/>
      <c r="U58" s="8"/>
      <c r="V58" s="568"/>
      <c r="W58" s="6"/>
      <c r="X58" s="8"/>
      <c r="Y58" s="8"/>
      <c r="Z58" s="568"/>
      <c r="AA58" s="552"/>
      <c r="AB58" s="551"/>
    </row>
    <row r="59" spans="1:28" s="15" customFormat="1" ht="31.5">
      <c r="A59" s="12"/>
      <c r="B59" s="244" t="s">
        <v>88</v>
      </c>
      <c r="C59" s="8">
        <f t="shared" si="35"/>
        <v>0</v>
      </c>
      <c r="D59" s="9">
        <f t="shared" si="35"/>
        <v>0</v>
      </c>
      <c r="E59" s="568"/>
      <c r="F59" s="568">
        <f t="shared" si="19"/>
        <v>0</v>
      </c>
      <c r="G59" s="6">
        <f t="shared" si="20"/>
        <v>0</v>
      </c>
      <c r="H59" s="8"/>
      <c r="I59" s="8"/>
      <c r="J59" s="568"/>
      <c r="K59" s="6"/>
      <c r="L59" s="8"/>
      <c r="M59" s="8"/>
      <c r="N59" s="568"/>
      <c r="O59" s="6"/>
      <c r="P59" s="8"/>
      <c r="Q59" s="8"/>
      <c r="R59" s="568"/>
      <c r="S59" s="6"/>
      <c r="T59" s="8"/>
      <c r="U59" s="8"/>
      <c r="V59" s="568"/>
      <c r="W59" s="6"/>
      <c r="X59" s="8"/>
      <c r="Y59" s="8"/>
      <c r="Z59" s="568"/>
      <c r="AA59" s="552"/>
      <c r="AB59" s="551"/>
    </row>
    <row r="60" spans="1:28" s="15" customFormat="1" ht="31.5">
      <c r="A60" s="12"/>
      <c r="B60" s="244" t="s">
        <v>90</v>
      </c>
      <c r="C60" s="8">
        <f t="shared" si="35"/>
        <v>1000</v>
      </c>
      <c r="D60" s="9">
        <f t="shared" si="35"/>
        <v>1323</v>
      </c>
      <c r="E60" s="568">
        <f t="shared" si="31"/>
        <v>132.29999999999998</v>
      </c>
      <c r="F60" s="568">
        <f t="shared" si="19"/>
        <v>1323</v>
      </c>
      <c r="G60" s="6">
        <f t="shared" si="20"/>
        <v>0</v>
      </c>
      <c r="H60" s="8"/>
      <c r="I60" s="8"/>
      <c r="J60" s="568"/>
      <c r="K60" s="6"/>
      <c r="L60" s="8"/>
      <c r="M60" s="8"/>
      <c r="N60" s="568"/>
      <c r="O60" s="6"/>
      <c r="P60" s="8">
        <v>1000</v>
      </c>
      <c r="Q60" s="8">
        <v>1323</v>
      </c>
      <c r="R60" s="568">
        <f t="shared" si="5"/>
        <v>132.29999999999998</v>
      </c>
      <c r="S60" s="6">
        <v>1323</v>
      </c>
      <c r="T60" s="8"/>
      <c r="U60" s="8"/>
      <c r="V60" s="568"/>
      <c r="W60" s="6"/>
      <c r="X60" s="8"/>
      <c r="Y60" s="8"/>
      <c r="Z60" s="568"/>
      <c r="AA60" s="552"/>
      <c r="AB60" s="551"/>
    </row>
    <row r="61" spans="1:28" s="15" customFormat="1" ht="78.75">
      <c r="A61" s="12"/>
      <c r="B61" s="244" t="s">
        <v>92</v>
      </c>
      <c r="C61" s="8">
        <f t="shared" si="35"/>
        <v>0</v>
      </c>
      <c r="D61" s="9">
        <f t="shared" si="35"/>
        <v>0</v>
      </c>
      <c r="E61" s="568"/>
      <c r="F61" s="568">
        <f t="shared" si="19"/>
        <v>0</v>
      </c>
      <c r="G61" s="6">
        <f t="shared" si="20"/>
        <v>0</v>
      </c>
      <c r="H61" s="8"/>
      <c r="I61" s="8"/>
      <c r="J61" s="568"/>
      <c r="K61" s="6"/>
      <c r="L61" s="8"/>
      <c r="M61" s="8"/>
      <c r="N61" s="568"/>
      <c r="O61" s="6"/>
      <c r="P61" s="8"/>
      <c r="Q61" s="8"/>
      <c r="R61" s="568"/>
      <c r="S61" s="6"/>
      <c r="T61" s="8"/>
      <c r="U61" s="8"/>
      <c r="V61" s="568"/>
      <c r="W61" s="6"/>
      <c r="X61" s="8"/>
      <c r="Y61" s="8"/>
      <c r="Z61" s="568"/>
      <c r="AA61" s="552"/>
      <c r="AB61" s="551"/>
    </row>
    <row r="62" spans="1:28" s="15" customFormat="1" ht="31.5">
      <c r="A62" s="12"/>
      <c r="B62" s="244" t="s">
        <v>94</v>
      </c>
      <c r="C62" s="8">
        <f t="shared" si="35"/>
        <v>0</v>
      </c>
      <c r="D62" s="9">
        <f t="shared" si="35"/>
        <v>15</v>
      </c>
      <c r="E62" s="568"/>
      <c r="F62" s="568">
        <f t="shared" si="19"/>
        <v>15</v>
      </c>
      <c r="G62" s="6">
        <f t="shared" si="20"/>
        <v>0</v>
      </c>
      <c r="H62" s="8"/>
      <c r="I62" s="8"/>
      <c r="J62" s="568"/>
      <c r="K62" s="6"/>
      <c r="L62" s="8"/>
      <c r="M62" s="8"/>
      <c r="N62" s="568"/>
      <c r="O62" s="6"/>
      <c r="P62" s="8"/>
      <c r="Q62" s="8">
        <v>15</v>
      </c>
      <c r="R62" s="568"/>
      <c r="S62" s="6">
        <v>15</v>
      </c>
      <c r="T62" s="8"/>
      <c r="U62" s="8"/>
      <c r="V62" s="568"/>
      <c r="W62" s="6"/>
      <c r="X62" s="8"/>
      <c r="Y62" s="8"/>
      <c r="Z62" s="568"/>
      <c r="AA62" s="552"/>
      <c r="AB62" s="551"/>
    </row>
    <row r="63" spans="1:28" ht="47.25">
      <c r="A63" s="3">
        <v>8</v>
      </c>
      <c r="B63" s="11" t="s">
        <v>95</v>
      </c>
      <c r="C63" s="6">
        <f>SUM(C64:C65)</f>
        <v>1389.9</v>
      </c>
      <c r="D63" s="6">
        <f>SUM(D64:D65)</f>
        <v>1295.6500000000001</v>
      </c>
      <c r="E63" s="6">
        <f t="shared" si="31"/>
        <v>93.218936614144894</v>
      </c>
      <c r="F63" s="6">
        <f t="shared" si="19"/>
        <v>1295.6500000000001</v>
      </c>
      <c r="G63" s="6">
        <f t="shared" si="20"/>
        <v>0</v>
      </c>
      <c r="H63" s="4"/>
      <c r="I63" s="4"/>
      <c r="J63" s="6"/>
      <c r="K63" s="6"/>
      <c r="L63" s="4">
        <f>SUM(L64:L65)</f>
        <v>0</v>
      </c>
      <c r="M63" s="4">
        <f>SUM(M64:M65)</f>
        <v>0</v>
      </c>
      <c r="N63" s="6"/>
      <c r="O63" s="6"/>
      <c r="P63" s="4">
        <v>1389.9</v>
      </c>
      <c r="Q63" s="4">
        <v>1295.6500000000001</v>
      </c>
      <c r="R63" s="6">
        <f t="shared" si="5"/>
        <v>93.218936614144894</v>
      </c>
      <c r="S63" s="4">
        <v>1295.6500000000001</v>
      </c>
      <c r="T63" s="4"/>
      <c r="U63" s="4"/>
      <c r="V63" s="6"/>
      <c r="W63" s="6"/>
      <c r="X63" s="4"/>
      <c r="Y63" s="3"/>
      <c r="Z63" s="6"/>
      <c r="AA63" s="552"/>
      <c r="AB63" s="586">
        <v>1</v>
      </c>
    </row>
    <row r="64" spans="1:28" s="15" customFormat="1" ht="94.5">
      <c r="A64" s="12"/>
      <c r="B64" s="245" t="s">
        <v>96</v>
      </c>
      <c r="C64" s="8">
        <f>SUM(H64+L64+P64+T64+X64)</f>
        <v>0</v>
      </c>
      <c r="D64" s="9">
        <f>SUM(I64+M64+Q64+U64+Y64)</f>
        <v>40</v>
      </c>
      <c r="E64" s="568"/>
      <c r="F64" s="568">
        <f t="shared" si="19"/>
        <v>40</v>
      </c>
      <c r="G64" s="6">
        <f t="shared" si="20"/>
        <v>0</v>
      </c>
      <c r="H64" s="8"/>
      <c r="I64" s="8"/>
      <c r="J64" s="568"/>
      <c r="K64" s="6"/>
      <c r="L64" s="8"/>
      <c r="M64" s="8"/>
      <c r="N64" s="568"/>
      <c r="O64" s="6"/>
      <c r="P64" s="8"/>
      <c r="Q64" s="8">
        <v>40</v>
      </c>
      <c r="R64" s="568"/>
      <c r="S64" s="3">
        <v>40</v>
      </c>
      <c r="T64" s="8"/>
      <c r="U64" s="8"/>
      <c r="V64" s="568"/>
      <c r="W64" s="6"/>
      <c r="X64" s="8"/>
      <c r="Y64" s="8"/>
      <c r="Z64" s="568"/>
      <c r="AA64" s="552"/>
      <c r="AB64" s="551"/>
    </row>
    <row r="65" spans="1:28" s="15" customFormat="1" ht="94.5">
      <c r="A65" s="12"/>
      <c r="B65" s="246" t="s">
        <v>98</v>
      </c>
      <c r="C65" s="8">
        <f>SUM(H65+L65+P65+T65+X65)</f>
        <v>1389.9</v>
      </c>
      <c r="D65" s="9">
        <f>SUM(I65+M65+Q65+U65+Y65)</f>
        <v>1255.6500000000001</v>
      </c>
      <c r="E65" s="568">
        <f t="shared" si="31"/>
        <v>90.341031728901356</v>
      </c>
      <c r="F65" s="568">
        <f t="shared" si="19"/>
        <v>1255.6500000000001</v>
      </c>
      <c r="G65" s="6">
        <f t="shared" si="20"/>
        <v>0</v>
      </c>
      <c r="H65" s="8"/>
      <c r="I65" s="8"/>
      <c r="J65" s="568"/>
      <c r="K65" s="6"/>
      <c r="L65" s="8"/>
      <c r="M65" s="8"/>
      <c r="N65" s="568"/>
      <c r="O65" s="6"/>
      <c r="P65" s="8">
        <v>1389.9</v>
      </c>
      <c r="Q65" s="8">
        <v>1255.6500000000001</v>
      </c>
      <c r="R65" s="568">
        <f t="shared" si="5"/>
        <v>90.341031728901356</v>
      </c>
      <c r="S65" s="3">
        <v>1255.6500000000001</v>
      </c>
      <c r="T65" s="8"/>
      <c r="U65" s="8"/>
      <c r="V65" s="568"/>
      <c r="W65" s="6"/>
      <c r="X65" s="8"/>
      <c r="Y65" s="8"/>
      <c r="Z65" s="568"/>
      <c r="AA65" s="552"/>
      <c r="AB65" s="551"/>
    </row>
    <row r="66" spans="1:28" ht="31.5">
      <c r="A66" s="3">
        <v>9</v>
      </c>
      <c r="B66" s="11" t="s">
        <v>99</v>
      </c>
      <c r="C66" s="4">
        <f>SUM(C67:C70)</f>
        <v>500</v>
      </c>
      <c r="D66" s="4">
        <f>SUM(M66+Q66)</f>
        <v>1520.9279999999999</v>
      </c>
      <c r="E66" s="6">
        <f t="shared" si="31"/>
        <v>304.18559999999997</v>
      </c>
      <c r="F66" s="6">
        <f t="shared" si="19"/>
        <v>1512.4479999999999</v>
      </c>
      <c r="G66" s="6">
        <f t="shared" si="20"/>
        <v>8.4800000000000182</v>
      </c>
      <c r="H66" s="13"/>
      <c r="I66" s="13"/>
      <c r="J66" s="568"/>
      <c r="K66" s="6"/>
      <c r="L66" s="13"/>
      <c r="M66" s="574">
        <v>1020.928</v>
      </c>
      <c r="N66" s="568"/>
      <c r="O66" s="6">
        <v>1020.928</v>
      </c>
      <c r="P66" s="13">
        <v>500</v>
      </c>
      <c r="Q66" s="13">
        <f>SUM(Q67:Q71)</f>
        <v>500</v>
      </c>
      <c r="R66" s="568">
        <f t="shared" si="5"/>
        <v>100</v>
      </c>
      <c r="S66" s="6">
        <f>SUM(S67:S71)</f>
        <v>491.52</v>
      </c>
      <c r="T66" s="13"/>
      <c r="U66" s="13"/>
      <c r="V66" s="568"/>
      <c r="W66" s="6"/>
      <c r="X66" s="8"/>
      <c r="Y66" s="8"/>
      <c r="Z66" s="568"/>
      <c r="AA66" s="552"/>
      <c r="AB66" s="2" t="s">
        <v>1088</v>
      </c>
    </row>
    <row r="67" spans="1:28" s="15" customFormat="1" ht="31.5">
      <c r="A67" s="12"/>
      <c r="B67" s="247" t="s">
        <v>100</v>
      </c>
      <c r="C67" s="8">
        <f t="shared" ref="C67:D70" si="36">SUM(H67+L67+P67+T67+X67)</f>
        <v>0</v>
      </c>
      <c r="D67" s="8">
        <f t="shared" si="36"/>
        <v>220</v>
      </c>
      <c r="E67" s="568"/>
      <c r="F67" s="568">
        <f t="shared" si="19"/>
        <v>211.52</v>
      </c>
      <c r="G67" s="6">
        <f t="shared" si="20"/>
        <v>8.4799999999999898</v>
      </c>
      <c r="H67" s="8"/>
      <c r="I67" s="8"/>
      <c r="J67" s="568"/>
      <c r="K67" s="6"/>
      <c r="L67" s="8"/>
      <c r="M67" s="8"/>
      <c r="N67" s="568"/>
      <c r="O67" s="6"/>
      <c r="P67" s="8"/>
      <c r="Q67" s="8">
        <v>220</v>
      </c>
      <c r="R67" s="568"/>
      <c r="S67" s="6">
        <v>211.52</v>
      </c>
      <c r="T67" s="8"/>
      <c r="U67" s="8"/>
      <c r="V67" s="568"/>
      <c r="W67" s="6"/>
      <c r="X67" s="8"/>
      <c r="Y67" s="8"/>
      <c r="Z67" s="568"/>
      <c r="AA67" s="552"/>
      <c r="AB67" s="551"/>
    </row>
    <row r="68" spans="1:28" s="15" customFormat="1" ht="31.5">
      <c r="A68" s="12"/>
      <c r="B68" s="248" t="s">
        <v>101</v>
      </c>
      <c r="C68" s="8">
        <f t="shared" si="36"/>
        <v>500</v>
      </c>
      <c r="D68" s="8">
        <f t="shared" si="36"/>
        <v>0</v>
      </c>
      <c r="E68" s="568">
        <f t="shared" si="31"/>
        <v>0</v>
      </c>
      <c r="F68" s="568">
        <f t="shared" si="19"/>
        <v>0</v>
      </c>
      <c r="G68" s="6">
        <f t="shared" si="20"/>
        <v>0</v>
      </c>
      <c r="H68" s="8"/>
      <c r="I68" s="8"/>
      <c r="J68" s="568"/>
      <c r="K68" s="6"/>
      <c r="L68" s="8"/>
      <c r="M68" s="8"/>
      <c r="N68" s="568"/>
      <c r="O68" s="6"/>
      <c r="P68" s="8">
        <v>500</v>
      </c>
      <c r="Q68" s="8"/>
      <c r="R68" s="568">
        <f t="shared" si="5"/>
        <v>0</v>
      </c>
      <c r="S68" s="6"/>
      <c r="T68" s="8"/>
      <c r="U68" s="8"/>
      <c r="V68" s="568"/>
      <c r="W68" s="6"/>
      <c r="X68" s="8"/>
      <c r="Y68" s="8"/>
      <c r="Z68" s="568"/>
      <c r="AA68" s="552"/>
      <c r="AB68" s="551"/>
    </row>
    <row r="69" spans="1:28" s="15" customFormat="1" ht="63">
      <c r="A69" s="12"/>
      <c r="B69" s="248" t="s">
        <v>102</v>
      </c>
      <c r="C69" s="8">
        <f t="shared" si="36"/>
        <v>0</v>
      </c>
      <c r="D69" s="8">
        <f t="shared" si="36"/>
        <v>50</v>
      </c>
      <c r="E69" s="568"/>
      <c r="F69" s="568">
        <f t="shared" si="19"/>
        <v>50</v>
      </c>
      <c r="G69" s="6">
        <f t="shared" si="20"/>
        <v>0</v>
      </c>
      <c r="H69" s="8"/>
      <c r="I69" s="8"/>
      <c r="J69" s="568"/>
      <c r="K69" s="6"/>
      <c r="L69" s="8"/>
      <c r="M69" s="8"/>
      <c r="N69" s="568"/>
      <c r="O69" s="6"/>
      <c r="P69" s="8"/>
      <c r="Q69" s="8">
        <v>50</v>
      </c>
      <c r="R69" s="568"/>
      <c r="S69" s="6">
        <v>50</v>
      </c>
      <c r="T69" s="8"/>
      <c r="U69" s="8"/>
      <c r="V69" s="568"/>
      <c r="W69" s="6"/>
      <c r="X69" s="8"/>
      <c r="Y69" s="8"/>
      <c r="Z69" s="568"/>
      <c r="AA69" s="552"/>
      <c r="AB69" s="551"/>
    </row>
    <row r="70" spans="1:28" s="15" customFormat="1" ht="47.25">
      <c r="A70" s="12"/>
      <c r="B70" s="248" t="s">
        <v>103</v>
      </c>
      <c r="C70" s="8">
        <f t="shared" si="36"/>
        <v>0</v>
      </c>
      <c r="D70" s="8">
        <f t="shared" si="36"/>
        <v>130</v>
      </c>
      <c r="E70" s="568"/>
      <c r="F70" s="568">
        <f t="shared" si="19"/>
        <v>130</v>
      </c>
      <c r="G70" s="6">
        <f t="shared" si="20"/>
        <v>0</v>
      </c>
      <c r="H70" s="8"/>
      <c r="I70" s="8"/>
      <c r="J70" s="568"/>
      <c r="K70" s="6"/>
      <c r="L70" s="8"/>
      <c r="M70" s="8"/>
      <c r="N70" s="568"/>
      <c r="O70" s="6"/>
      <c r="P70" s="8"/>
      <c r="Q70" s="8">
        <v>130</v>
      </c>
      <c r="R70" s="568"/>
      <c r="S70" s="6">
        <v>130</v>
      </c>
      <c r="T70" s="8"/>
      <c r="U70" s="8"/>
      <c r="V70" s="568"/>
      <c r="W70" s="6"/>
      <c r="X70" s="8"/>
      <c r="Y70" s="8"/>
      <c r="Z70" s="568"/>
      <c r="AA70" s="552"/>
      <c r="AB70" s="551"/>
    </row>
    <row r="71" spans="1:28" s="15" customFormat="1" ht="24.75">
      <c r="A71" s="554"/>
      <c r="B71" s="414" t="s">
        <v>101</v>
      </c>
      <c r="C71" s="8"/>
      <c r="D71" s="8">
        <f>SUM(I71+M71+Q71+U71+Y71)</f>
        <v>100</v>
      </c>
      <c r="E71" s="568"/>
      <c r="F71" s="568">
        <f t="shared" si="19"/>
        <v>100</v>
      </c>
      <c r="G71" s="6">
        <f t="shared" si="20"/>
        <v>0</v>
      </c>
      <c r="H71" s="8"/>
      <c r="I71" s="8"/>
      <c r="J71" s="568"/>
      <c r="K71" s="6"/>
      <c r="L71" s="8"/>
      <c r="M71" s="8"/>
      <c r="N71" s="568"/>
      <c r="O71" s="6"/>
      <c r="P71" s="8"/>
      <c r="Q71" s="8">
        <v>100</v>
      </c>
      <c r="R71" s="568"/>
      <c r="S71" s="6">
        <v>100</v>
      </c>
      <c r="T71" s="8"/>
      <c r="U71" s="8"/>
      <c r="V71" s="568"/>
      <c r="W71" s="6"/>
      <c r="X71" s="8"/>
      <c r="Y71" s="8"/>
      <c r="Z71" s="568"/>
      <c r="AA71" s="552"/>
      <c r="AB71" s="551"/>
    </row>
    <row r="72" spans="1:28" ht="31.5">
      <c r="A72" s="3">
        <v>10</v>
      </c>
      <c r="B72" s="11" t="s">
        <v>104</v>
      </c>
      <c r="C72" s="4">
        <f>SUM(C73:C76)</f>
        <v>175</v>
      </c>
      <c r="D72" s="4">
        <f>SUM(D73:D76)</f>
        <v>175</v>
      </c>
      <c r="E72" s="6">
        <f t="shared" si="31"/>
        <v>100</v>
      </c>
      <c r="F72" s="6">
        <f t="shared" si="19"/>
        <v>174.726</v>
      </c>
      <c r="G72" s="6">
        <f t="shared" si="20"/>
        <v>0.27400000000000091</v>
      </c>
      <c r="H72" s="4"/>
      <c r="I72" s="4"/>
      <c r="J72" s="6"/>
      <c r="K72" s="6"/>
      <c r="L72" s="4"/>
      <c r="M72" s="4"/>
      <c r="N72" s="6"/>
      <c r="O72" s="6"/>
      <c r="P72" s="4">
        <v>175</v>
      </c>
      <c r="Q72" s="17">
        <f>SUM(Q73:Q76)</f>
        <v>175</v>
      </c>
      <c r="R72" s="6">
        <f t="shared" ref="R72:R123" si="37">SUM(Q72/P72*100)</f>
        <v>100</v>
      </c>
      <c r="S72" s="17">
        <f>SUM(S73:S76)</f>
        <v>174.726</v>
      </c>
      <c r="T72" s="4"/>
      <c r="U72" s="4"/>
      <c r="V72" s="6"/>
      <c r="W72" s="6"/>
      <c r="X72" s="3"/>
      <c r="Y72" s="3"/>
      <c r="Z72" s="6"/>
      <c r="AA72" s="552"/>
      <c r="AB72" s="2" t="s">
        <v>1089</v>
      </c>
    </row>
    <row r="73" spans="1:28" s="15" customFormat="1">
      <c r="A73" s="12"/>
      <c r="B73" s="263" t="s">
        <v>105</v>
      </c>
      <c r="C73" s="8">
        <f t="shared" ref="C73:D76" si="38">SUM(H73+L73+P73+T73+X73)</f>
        <v>0</v>
      </c>
      <c r="D73" s="8">
        <f t="shared" si="38"/>
        <v>36.271999999999998</v>
      </c>
      <c r="E73" s="568"/>
      <c r="F73" s="568">
        <f t="shared" si="19"/>
        <v>35.997999999999998</v>
      </c>
      <c r="G73" s="6">
        <f t="shared" si="20"/>
        <v>0.27400000000000091</v>
      </c>
      <c r="H73" s="8"/>
      <c r="I73" s="8"/>
      <c r="J73" s="568"/>
      <c r="K73" s="6"/>
      <c r="L73" s="8"/>
      <c r="M73" s="8"/>
      <c r="N73" s="568"/>
      <c r="O73" s="6"/>
      <c r="P73" s="8"/>
      <c r="Q73" s="569">
        <v>36.271999999999998</v>
      </c>
      <c r="R73" s="568"/>
      <c r="S73" s="578">
        <v>35.997999999999998</v>
      </c>
      <c r="T73" s="8"/>
      <c r="U73" s="8"/>
      <c r="V73" s="568"/>
      <c r="W73" s="6"/>
      <c r="X73" s="8"/>
      <c r="Y73" s="8"/>
      <c r="Z73" s="568"/>
      <c r="AA73" s="552"/>
      <c r="AB73" s="551"/>
    </row>
    <row r="74" spans="1:28" s="15" customFormat="1">
      <c r="A74" s="12"/>
      <c r="B74" s="263" t="s">
        <v>106</v>
      </c>
      <c r="C74" s="8">
        <f t="shared" si="38"/>
        <v>86.68</v>
      </c>
      <c r="D74" s="8">
        <f t="shared" si="38"/>
        <v>4.6079999999999997</v>
      </c>
      <c r="E74" s="568">
        <f t="shared" si="31"/>
        <v>5.3161052145823717</v>
      </c>
      <c r="F74" s="568">
        <f t="shared" si="19"/>
        <v>4.6079999999999997</v>
      </c>
      <c r="G74" s="6">
        <f t="shared" si="20"/>
        <v>0</v>
      </c>
      <c r="H74" s="8"/>
      <c r="I74" s="8"/>
      <c r="J74" s="568"/>
      <c r="K74" s="6"/>
      <c r="L74" s="8"/>
      <c r="M74" s="8"/>
      <c r="N74" s="568"/>
      <c r="O74" s="6"/>
      <c r="P74" s="569">
        <v>86.68</v>
      </c>
      <c r="Q74" s="569">
        <v>4.6079999999999997</v>
      </c>
      <c r="R74" s="568">
        <f t="shared" si="37"/>
        <v>5.3161052145823717</v>
      </c>
      <c r="S74" s="578">
        <v>4.6079999999999997</v>
      </c>
      <c r="T74" s="8"/>
      <c r="U74" s="8"/>
      <c r="V74" s="568"/>
      <c r="W74" s="6"/>
      <c r="X74" s="8"/>
      <c r="Y74" s="8"/>
      <c r="Z74" s="568"/>
      <c r="AA74" s="552"/>
      <c r="AB74" s="551"/>
    </row>
    <row r="75" spans="1:28" s="15" customFormat="1">
      <c r="A75" s="12"/>
      <c r="B75" s="263" t="s">
        <v>107</v>
      </c>
      <c r="C75" s="8">
        <f t="shared" si="38"/>
        <v>88.32</v>
      </c>
      <c r="D75" s="8">
        <f t="shared" si="38"/>
        <v>58.88</v>
      </c>
      <c r="E75" s="568">
        <f t="shared" si="31"/>
        <v>66.666666666666671</v>
      </c>
      <c r="F75" s="568">
        <f t="shared" si="19"/>
        <v>58.88</v>
      </c>
      <c r="G75" s="6">
        <f t="shared" si="20"/>
        <v>0</v>
      </c>
      <c r="H75" s="8"/>
      <c r="I75" s="8"/>
      <c r="J75" s="568"/>
      <c r="K75" s="6"/>
      <c r="L75" s="8"/>
      <c r="M75" s="8"/>
      <c r="N75" s="568"/>
      <c r="O75" s="6"/>
      <c r="P75" s="569">
        <v>88.32</v>
      </c>
      <c r="Q75" s="569">
        <v>58.88</v>
      </c>
      <c r="R75" s="568">
        <f t="shared" si="37"/>
        <v>66.666666666666671</v>
      </c>
      <c r="S75" s="578">
        <v>58.88</v>
      </c>
      <c r="T75" s="8"/>
      <c r="U75" s="8"/>
      <c r="V75" s="568"/>
      <c r="W75" s="6"/>
      <c r="X75" s="8"/>
      <c r="Y75" s="8"/>
      <c r="Z75" s="568"/>
      <c r="AA75" s="552"/>
      <c r="AB75" s="551"/>
    </row>
    <row r="76" spans="1:28" s="15" customFormat="1">
      <c r="A76" s="12"/>
      <c r="B76" s="264" t="s">
        <v>108</v>
      </c>
      <c r="C76" s="8">
        <f t="shared" si="38"/>
        <v>0</v>
      </c>
      <c r="D76" s="8">
        <f t="shared" si="38"/>
        <v>75.239999999999995</v>
      </c>
      <c r="E76" s="568"/>
      <c r="F76" s="568">
        <f t="shared" si="19"/>
        <v>75.239999999999995</v>
      </c>
      <c r="G76" s="6">
        <f t="shared" si="20"/>
        <v>0</v>
      </c>
      <c r="H76" s="8"/>
      <c r="I76" s="8"/>
      <c r="J76" s="568"/>
      <c r="K76" s="6"/>
      <c r="L76" s="8"/>
      <c r="M76" s="8"/>
      <c r="N76" s="568"/>
      <c r="O76" s="6"/>
      <c r="P76" s="8"/>
      <c r="Q76" s="569">
        <v>75.239999999999995</v>
      </c>
      <c r="R76" s="568"/>
      <c r="S76" s="578">
        <v>75.239999999999995</v>
      </c>
      <c r="T76" s="8"/>
      <c r="U76" s="8"/>
      <c r="V76" s="568"/>
      <c r="W76" s="6"/>
      <c r="X76" s="8"/>
      <c r="Y76" s="8"/>
      <c r="Z76" s="568"/>
      <c r="AA76" s="552"/>
      <c r="AB76" s="551"/>
    </row>
    <row r="77" spans="1:28">
      <c r="A77" s="10">
        <v>11</v>
      </c>
      <c r="B77" s="271" t="s">
        <v>109</v>
      </c>
      <c r="C77" s="4">
        <f>SUM(C78:C81)</f>
        <v>3432</v>
      </c>
      <c r="D77" s="4">
        <f>SUM(D78:D81)</f>
        <v>4962.51</v>
      </c>
      <c r="E77" s="6">
        <f t="shared" si="31"/>
        <v>144.59527972027973</v>
      </c>
      <c r="F77" s="6">
        <f t="shared" si="19"/>
        <v>4962.51</v>
      </c>
      <c r="G77" s="6">
        <f t="shared" si="20"/>
        <v>0</v>
      </c>
      <c r="H77" s="4"/>
      <c r="I77" s="4"/>
      <c r="J77" s="6"/>
      <c r="K77" s="6"/>
      <c r="L77" s="4"/>
      <c r="M77" s="4"/>
      <c r="N77" s="6"/>
      <c r="O77" s="6"/>
      <c r="P77" s="4">
        <f t="shared" ref="P77:S77" si="39">SUM(P78:P81)</f>
        <v>400</v>
      </c>
      <c r="Q77" s="4">
        <f t="shared" si="39"/>
        <v>404.5</v>
      </c>
      <c r="R77" s="6">
        <f t="shared" si="37"/>
        <v>101.125</v>
      </c>
      <c r="S77" s="4">
        <f t="shared" si="39"/>
        <v>404.5</v>
      </c>
      <c r="T77" s="4"/>
      <c r="U77" s="4"/>
      <c r="V77" s="6"/>
      <c r="W77" s="6"/>
      <c r="X77" s="4">
        <f t="shared" ref="X77:Y77" si="40">SUM(X78:X81)</f>
        <v>3032</v>
      </c>
      <c r="Y77" s="4">
        <f t="shared" si="40"/>
        <v>4558.01</v>
      </c>
      <c r="Z77" s="6">
        <f t="shared" ref="Z77:Z123" si="41">SUM(Y77/X77*100)</f>
        <v>150.33014511873353</v>
      </c>
      <c r="AA77" s="4">
        <f t="shared" ref="AA77" si="42">SUM(AA78:AA81)</f>
        <v>4558.01</v>
      </c>
      <c r="AB77" s="586">
        <v>1</v>
      </c>
    </row>
    <row r="78" spans="1:28">
      <c r="A78" s="10"/>
      <c r="B78" s="265" t="s">
        <v>110</v>
      </c>
      <c r="C78" s="8">
        <f t="shared" ref="C78:D81" si="43">SUM(H78+L78+P78+T78+X78)</f>
        <v>200</v>
      </c>
      <c r="D78" s="8">
        <f t="shared" si="43"/>
        <v>323.8</v>
      </c>
      <c r="E78" s="568">
        <f t="shared" si="31"/>
        <v>161.9</v>
      </c>
      <c r="F78" s="568">
        <f t="shared" si="19"/>
        <v>323.8</v>
      </c>
      <c r="G78" s="6">
        <f t="shared" si="20"/>
        <v>0</v>
      </c>
      <c r="H78" s="8"/>
      <c r="I78" s="8"/>
      <c r="J78" s="568"/>
      <c r="K78" s="6"/>
      <c r="L78" s="8"/>
      <c r="M78" s="8"/>
      <c r="N78" s="568"/>
      <c r="O78" s="6"/>
      <c r="P78" s="8"/>
      <c r="Q78" s="8"/>
      <c r="R78" s="568"/>
      <c r="S78" s="6"/>
      <c r="T78" s="8"/>
      <c r="U78" s="8"/>
      <c r="V78" s="568"/>
      <c r="W78" s="6"/>
      <c r="X78" s="8">
        <v>200</v>
      </c>
      <c r="Y78" s="8">
        <v>323.8</v>
      </c>
      <c r="Z78" s="568">
        <f t="shared" si="41"/>
        <v>161.9</v>
      </c>
      <c r="AA78" s="3">
        <v>323.8</v>
      </c>
      <c r="AB78" s="2"/>
    </row>
    <row r="79" spans="1:28">
      <c r="A79" s="10"/>
      <c r="B79" s="266" t="s">
        <v>111</v>
      </c>
      <c r="C79" s="8">
        <f t="shared" si="43"/>
        <v>517</v>
      </c>
      <c r="D79" s="8">
        <f t="shared" si="43"/>
        <v>15</v>
      </c>
      <c r="E79" s="568">
        <f t="shared" si="31"/>
        <v>2.9013539651837523</v>
      </c>
      <c r="F79" s="568">
        <f t="shared" si="19"/>
        <v>15</v>
      </c>
      <c r="G79" s="6">
        <f t="shared" si="20"/>
        <v>0</v>
      </c>
      <c r="H79" s="8"/>
      <c r="I79" s="8"/>
      <c r="J79" s="568"/>
      <c r="K79" s="6"/>
      <c r="L79" s="8"/>
      <c r="M79" s="8"/>
      <c r="N79" s="568"/>
      <c r="O79" s="6"/>
      <c r="P79" s="8">
        <v>400</v>
      </c>
      <c r="Q79" s="8">
        <v>15</v>
      </c>
      <c r="R79" s="568">
        <f t="shared" si="37"/>
        <v>3.75</v>
      </c>
      <c r="S79" s="6">
        <v>15</v>
      </c>
      <c r="T79" s="8"/>
      <c r="U79" s="8"/>
      <c r="V79" s="568"/>
      <c r="W79" s="6"/>
      <c r="X79" s="8">
        <v>117</v>
      </c>
      <c r="Y79" s="8"/>
      <c r="Z79" s="568">
        <f t="shared" si="41"/>
        <v>0</v>
      </c>
      <c r="AA79" s="3"/>
      <c r="AB79" s="2"/>
    </row>
    <row r="80" spans="1:28">
      <c r="A80" s="10"/>
      <c r="B80" s="267" t="s">
        <v>112</v>
      </c>
      <c r="C80" s="8">
        <f t="shared" si="43"/>
        <v>1895</v>
      </c>
      <c r="D80" s="8">
        <f t="shared" si="43"/>
        <v>2694.4</v>
      </c>
      <c r="E80" s="568">
        <f t="shared" si="31"/>
        <v>142.18469656992085</v>
      </c>
      <c r="F80" s="568">
        <f t="shared" si="19"/>
        <v>2694.4</v>
      </c>
      <c r="G80" s="6">
        <f t="shared" si="20"/>
        <v>0</v>
      </c>
      <c r="H80" s="8"/>
      <c r="I80" s="8"/>
      <c r="J80" s="568"/>
      <c r="K80" s="6"/>
      <c r="L80" s="8"/>
      <c r="M80" s="8"/>
      <c r="N80" s="568"/>
      <c r="O80" s="6"/>
      <c r="P80" s="8"/>
      <c r="Q80" s="8">
        <v>389.5</v>
      </c>
      <c r="R80" s="568"/>
      <c r="S80" s="6">
        <v>389.5</v>
      </c>
      <c r="T80" s="8"/>
      <c r="U80" s="8"/>
      <c r="V80" s="568"/>
      <c r="W80" s="6"/>
      <c r="X80" s="8">
        <v>1895</v>
      </c>
      <c r="Y80" s="8">
        <v>2304.9</v>
      </c>
      <c r="Z80" s="568">
        <f t="shared" si="41"/>
        <v>121.63060686015832</v>
      </c>
      <c r="AA80" s="3">
        <v>2304.9</v>
      </c>
      <c r="AB80" s="2"/>
    </row>
    <row r="81" spans="1:28">
      <c r="A81" s="10"/>
      <c r="B81" s="268" t="s">
        <v>113</v>
      </c>
      <c r="C81" s="8">
        <f t="shared" si="43"/>
        <v>820</v>
      </c>
      <c r="D81" s="8">
        <f t="shared" si="43"/>
        <v>1929.31</v>
      </c>
      <c r="E81" s="568">
        <f t="shared" si="31"/>
        <v>235.28170731707317</v>
      </c>
      <c r="F81" s="568">
        <f t="shared" ref="F81:F121" si="44">SUM(K81+O81+S81+W81+AA81)</f>
        <v>1929.31</v>
      </c>
      <c r="G81" s="6">
        <f t="shared" ref="G81:G121" si="45">SUM(D81-F81)</f>
        <v>0</v>
      </c>
      <c r="H81" s="8"/>
      <c r="I81" s="8"/>
      <c r="J81" s="568"/>
      <c r="K81" s="6"/>
      <c r="L81" s="8"/>
      <c r="M81" s="8"/>
      <c r="N81" s="568"/>
      <c r="O81" s="6"/>
      <c r="P81" s="8"/>
      <c r="Q81" s="8"/>
      <c r="R81" s="568"/>
      <c r="S81" s="6"/>
      <c r="T81" s="8"/>
      <c r="U81" s="8"/>
      <c r="V81" s="568"/>
      <c r="W81" s="6"/>
      <c r="X81" s="8">
        <v>820</v>
      </c>
      <c r="Y81" s="8">
        <v>1929.31</v>
      </c>
      <c r="Z81" s="568">
        <f t="shared" si="41"/>
        <v>235.28170731707317</v>
      </c>
      <c r="AA81" s="3">
        <v>1929.31</v>
      </c>
      <c r="AB81" s="2"/>
    </row>
    <row r="82" spans="1:28">
      <c r="A82" s="10">
        <v>12</v>
      </c>
      <c r="B82" s="11" t="s">
        <v>114</v>
      </c>
      <c r="C82" s="4">
        <f>SUM(C83:C85)</f>
        <v>2045</v>
      </c>
      <c r="D82" s="4">
        <f>SUM(D83:D85)</f>
        <v>1699</v>
      </c>
      <c r="E82" s="6">
        <f t="shared" si="31"/>
        <v>83.080684596577015</v>
      </c>
      <c r="F82" s="6">
        <f t="shared" si="44"/>
        <v>1699</v>
      </c>
      <c r="G82" s="6">
        <f t="shared" si="45"/>
        <v>0</v>
      </c>
      <c r="H82" s="4"/>
      <c r="I82" s="4"/>
      <c r="J82" s="6"/>
      <c r="K82" s="6"/>
      <c r="L82" s="4">
        <v>360</v>
      </c>
      <c r="M82" s="4">
        <v>300</v>
      </c>
      <c r="N82" s="6">
        <f t="shared" ref="N82:N123" si="46">SUM(M82/L82*100)</f>
        <v>83.333333333333343</v>
      </c>
      <c r="O82" s="4">
        <v>300</v>
      </c>
      <c r="P82" s="4">
        <f t="shared" ref="P82:Q82" si="47">SUM(P83:P85)</f>
        <v>1000</v>
      </c>
      <c r="Q82" s="4">
        <f t="shared" si="47"/>
        <v>1049</v>
      </c>
      <c r="R82" s="6">
        <f t="shared" si="37"/>
        <v>104.89999999999999</v>
      </c>
      <c r="S82" s="4">
        <f t="shared" ref="S82:U82" si="48">SUM(S83:S85)</f>
        <v>1049</v>
      </c>
      <c r="T82" s="4">
        <f t="shared" si="48"/>
        <v>485</v>
      </c>
      <c r="U82" s="4">
        <f t="shared" si="48"/>
        <v>350</v>
      </c>
      <c r="V82" s="6">
        <f t="shared" ref="V82:V123" si="49">SUM(U82/T82*100)</f>
        <v>72.164948453608247</v>
      </c>
      <c r="W82" s="4">
        <f t="shared" ref="W82" si="50">SUM(W83:W85)</f>
        <v>350</v>
      </c>
      <c r="X82" s="4">
        <v>200</v>
      </c>
      <c r="Y82" s="4"/>
      <c r="Z82" s="6">
        <f t="shared" si="41"/>
        <v>0</v>
      </c>
      <c r="AA82" s="552"/>
      <c r="AB82" s="586">
        <v>1</v>
      </c>
    </row>
    <row r="83" spans="1:28" ht="31.5">
      <c r="A83" s="10"/>
      <c r="B83" s="269" t="s">
        <v>115</v>
      </c>
      <c r="C83" s="8">
        <f t="shared" ref="C83:D85" si="51">SUM(H83+L83+P83+T83+X83)</f>
        <v>475</v>
      </c>
      <c r="D83" s="8">
        <f t="shared" si="51"/>
        <v>359</v>
      </c>
      <c r="E83" s="568">
        <f t="shared" si="31"/>
        <v>75.578947368421055</v>
      </c>
      <c r="F83" s="568">
        <f t="shared" si="44"/>
        <v>359</v>
      </c>
      <c r="G83" s="6">
        <f t="shared" si="45"/>
        <v>0</v>
      </c>
      <c r="H83" s="8"/>
      <c r="I83" s="8"/>
      <c r="J83" s="568"/>
      <c r="K83" s="6"/>
      <c r="L83" s="8"/>
      <c r="M83" s="8"/>
      <c r="N83" s="568"/>
      <c r="O83" s="3"/>
      <c r="P83" s="8">
        <v>210</v>
      </c>
      <c r="Q83" s="8">
        <v>359</v>
      </c>
      <c r="R83" s="568">
        <f t="shared" si="37"/>
        <v>170.95238095238093</v>
      </c>
      <c r="S83" s="3">
        <v>359</v>
      </c>
      <c r="T83" s="8">
        <v>65</v>
      </c>
      <c r="U83" s="8"/>
      <c r="V83" s="568">
        <f t="shared" si="49"/>
        <v>0</v>
      </c>
      <c r="W83" s="3"/>
      <c r="X83" s="8">
        <v>200</v>
      </c>
      <c r="Y83" s="8"/>
      <c r="Z83" s="568">
        <f t="shared" si="41"/>
        <v>0</v>
      </c>
      <c r="AA83" s="552"/>
      <c r="AB83" s="2"/>
    </row>
    <row r="84" spans="1:28" ht="31.5">
      <c r="A84" s="10"/>
      <c r="B84" s="269" t="s">
        <v>116</v>
      </c>
      <c r="C84" s="8">
        <f t="shared" si="51"/>
        <v>370</v>
      </c>
      <c r="D84" s="8">
        <f t="shared" si="51"/>
        <v>340</v>
      </c>
      <c r="E84" s="568">
        <f t="shared" si="31"/>
        <v>91.891891891891902</v>
      </c>
      <c r="F84" s="568">
        <f t="shared" si="44"/>
        <v>340</v>
      </c>
      <c r="G84" s="6">
        <f t="shared" si="45"/>
        <v>0</v>
      </c>
      <c r="H84" s="8"/>
      <c r="I84" s="8"/>
      <c r="J84" s="568"/>
      <c r="K84" s="6"/>
      <c r="L84" s="8"/>
      <c r="M84" s="8"/>
      <c r="N84" s="568"/>
      <c r="O84" s="3"/>
      <c r="P84" s="8">
        <v>370</v>
      </c>
      <c r="Q84" s="8">
        <v>340</v>
      </c>
      <c r="R84" s="568">
        <f t="shared" si="37"/>
        <v>91.891891891891902</v>
      </c>
      <c r="S84" s="3">
        <v>340</v>
      </c>
      <c r="T84" s="8"/>
      <c r="U84" s="8"/>
      <c r="V84" s="568"/>
      <c r="W84" s="3"/>
      <c r="X84" s="8"/>
      <c r="Y84" s="8"/>
      <c r="Z84" s="568"/>
      <c r="AA84" s="552"/>
      <c r="AB84" s="2"/>
    </row>
    <row r="85" spans="1:28">
      <c r="A85" s="10"/>
      <c r="B85" s="269" t="s">
        <v>117</v>
      </c>
      <c r="C85" s="8">
        <f t="shared" si="51"/>
        <v>1200</v>
      </c>
      <c r="D85" s="8">
        <f t="shared" si="51"/>
        <v>1000</v>
      </c>
      <c r="E85" s="568">
        <f t="shared" si="31"/>
        <v>83.333333333333343</v>
      </c>
      <c r="F85" s="568">
        <f t="shared" si="44"/>
        <v>1000</v>
      </c>
      <c r="G85" s="6">
        <f t="shared" si="45"/>
        <v>0</v>
      </c>
      <c r="H85" s="8"/>
      <c r="I85" s="8"/>
      <c r="J85" s="568"/>
      <c r="K85" s="6"/>
      <c r="L85" s="8">
        <v>360</v>
      </c>
      <c r="M85" s="8">
        <v>300</v>
      </c>
      <c r="N85" s="568">
        <f t="shared" si="46"/>
        <v>83.333333333333343</v>
      </c>
      <c r="O85" s="3">
        <v>300</v>
      </c>
      <c r="P85" s="8">
        <v>420</v>
      </c>
      <c r="Q85" s="8">
        <v>350</v>
      </c>
      <c r="R85" s="568">
        <f t="shared" si="37"/>
        <v>83.333333333333343</v>
      </c>
      <c r="S85" s="3">
        <v>350</v>
      </c>
      <c r="T85" s="8">
        <v>420</v>
      </c>
      <c r="U85" s="8">
        <v>350</v>
      </c>
      <c r="V85" s="568">
        <f t="shared" si="49"/>
        <v>83.333333333333343</v>
      </c>
      <c r="W85" s="3">
        <v>350</v>
      </c>
      <c r="X85" s="8"/>
      <c r="Y85" s="8"/>
      <c r="Z85" s="568"/>
      <c r="AA85" s="552"/>
      <c r="AB85" s="2"/>
    </row>
    <row r="86" spans="1:28" ht="31.5">
      <c r="A86" s="10">
        <v>13</v>
      </c>
      <c r="B86" s="270" t="s">
        <v>118</v>
      </c>
      <c r="C86" s="4">
        <f>SUM(C87:C91)</f>
        <v>246.9</v>
      </c>
      <c r="D86" s="4">
        <f>SUM(D87:D91)</f>
        <v>569.76499999999999</v>
      </c>
      <c r="E86" s="6">
        <f t="shared" si="31"/>
        <v>230.76751721344672</v>
      </c>
      <c r="F86" s="6">
        <f>SUM(K86+O86+S86+W86+AA86)</f>
        <v>394.26499999999999</v>
      </c>
      <c r="G86" s="6">
        <f t="shared" si="45"/>
        <v>175.5</v>
      </c>
      <c r="H86" s="4"/>
      <c r="I86" s="4"/>
      <c r="J86" s="6"/>
      <c r="K86" s="6"/>
      <c r="L86" s="4">
        <f t="shared" ref="L86:M86" si="52">SUM(L87:L91)</f>
        <v>250.6</v>
      </c>
      <c r="M86" s="4">
        <f t="shared" si="52"/>
        <v>323.48</v>
      </c>
      <c r="N86" s="6">
        <f t="shared" si="46"/>
        <v>129.08220271348765</v>
      </c>
      <c r="O86" s="4">
        <f t="shared" ref="O86:Q86" si="53">SUM(O87:O91)</f>
        <v>147.97999999999999</v>
      </c>
      <c r="P86" s="4">
        <f t="shared" si="53"/>
        <v>0</v>
      </c>
      <c r="Q86" s="4">
        <f t="shared" si="53"/>
        <v>246.285</v>
      </c>
      <c r="R86" s="6"/>
      <c r="S86" s="4">
        <f t="shared" ref="S86" si="54">SUM(S87:S91)</f>
        <v>246.285</v>
      </c>
      <c r="T86" s="4"/>
      <c r="U86" s="4"/>
      <c r="V86" s="6"/>
      <c r="W86" s="6"/>
      <c r="X86" s="4"/>
      <c r="Y86" s="4"/>
      <c r="Z86" s="6"/>
      <c r="AA86" s="552"/>
      <c r="AB86" s="2" t="s">
        <v>1090</v>
      </c>
    </row>
    <row r="87" spans="1:28" s="15" customFormat="1">
      <c r="A87" s="12"/>
      <c r="B87" s="249" t="s">
        <v>119</v>
      </c>
      <c r="C87" s="8">
        <f>SUM(H87+L87+P87+T87+X87)</f>
        <v>100</v>
      </c>
      <c r="D87" s="8">
        <f>SUM(I87+M87+Q87+U87+Y87)</f>
        <v>0</v>
      </c>
      <c r="E87" s="568">
        <f t="shared" si="31"/>
        <v>0</v>
      </c>
      <c r="F87" s="568">
        <f>SUM(K87+O87+S87+W87+AA87)</f>
        <v>0</v>
      </c>
      <c r="G87" s="6">
        <f t="shared" si="45"/>
        <v>0</v>
      </c>
      <c r="H87" s="8"/>
      <c r="I87" s="8"/>
      <c r="J87" s="568"/>
      <c r="K87" s="6"/>
      <c r="L87" s="8">
        <v>100</v>
      </c>
      <c r="M87" s="8"/>
      <c r="N87" s="568">
        <f t="shared" si="46"/>
        <v>0</v>
      </c>
      <c r="O87" s="3"/>
      <c r="P87" s="8"/>
      <c r="Q87" s="572"/>
      <c r="R87" s="568"/>
      <c r="S87" s="579"/>
      <c r="T87" s="8"/>
      <c r="U87" s="8"/>
      <c r="V87" s="568"/>
      <c r="W87" s="6"/>
      <c r="X87" s="8"/>
      <c r="Y87" s="8"/>
      <c r="Z87" s="568"/>
      <c r="AA87" s="552"/>
      <c r="AB87" s="551"/>
    </row>
    <row r="88" spans="1:28" s="15" customFormat="1">
      <c r="A88" s="12"/>
      <c r="B88" s="249" t="s">
        <v>120</v>
      </c>
      <c r="C88" s="8">
        <v>61</v>
      </c>
      <c r="D88" s="560">
        <f>SUM(I88+M88+Q88+U88+Y88)</f>
        <v>94.04</v>
      </c>
      <c r="E88" s="568">
        <f t="shared" si="31"/>
        <v>154.1639344262295</v>
      </c>
      <c r="F88" s="568">
        <f>SUM(K88+O88+S88+W88+AA88)</f>
        <v>94.04</v>
      </c>
      <c r="G88" s="6">
        <f t="shared" si="45"/>
        <v>0</v>
      </c>
      <c r="H88" s="8"/>
      <c r="I88" s="8"/>
      <c r="J88" s="568"/>
      <c r="K88" s="6"/>
      <c r="L88" s="572">
        <v>70</v>
      </c>
      <c r="M88" s="8"/>
      <c r="N88" s="568">
        <f t="shared" si="46"/>
        <v>0</v>
      </c>
      <c r="O88" s="3"/>
      <c r="P88" s="8"/>
      <c r="Q88" s="572">
        <v>94.04</v>
      </c>
      <c r="R88" s="568"/>
      <c r="S88" s="579">
        <v>94.04</v>
      </c>
      <c r="T88" s="8"/>
      <c r="U88" s="8"/>
      <c r="V88" s="568"/>
      <c r="W88" s="6"/>
      <c r="X88" s="8"/>
      <c r="Y88" s="8"/>
      <c r="Z88" s="568"/>
      <c r="AA88" s="552"/>
      <c r="AB88" s="551"/>
    </row>
    <row r="89" spans="1:28" s="15" customFormat="1">
      <c r="A89" s="12"/>
      <c r="B89" s="249" t="s">
        <v>121</v>
      </c>
      <c r="C89" s="8">
        <v>20</v>
      </c>
      <c r="D89" s="8">
        <f>SUM(I89+M89+Q89+U89+Y89)</f>
        <v>48.3</v>
      </c>
      <c r="E89" s="568">
        <f t="shared" si="31"/>
        <v>241.5</v>
      </c>
      <c r="F89" s="568">
        <f t="shared" si="44"/>
        <v>48.3</v>
      </c>
      <c r="G89" s="6">
        <f t="shared" si="45"/>
        <v>0</v>
      </c>
      <c r="H89" s="8"/>
      <c r="I89" s="8"/>
      <c r="J89" s="568"/>
      <c r="K89" s="6"/>
      <c r="L89" s="572">
        <v>15</v>
      </c>
      <c r="M89" s="8"/>
      <c r="N89" s="568">
        <f t="shared" si="46"/>
        <v>0</v>
      </c>
      <c r="O89" s="3"/>
      <c r="P89" s="8"/>
      <c r="Q89" s="572">
        <v>48.3</v>
      </c>
      <c r="R89" s="568"/>
      <c r="S89" s="579">
        <v>48.3</v>
      </c>
      <c r="T89" s="8"/>
      <c r="U89" s="8"/>
      <c r="V89" s="568"/>
      <c r="W89" s="6"/>
      <c r="X89" s="8"/>
      <c r="Y89" s="8"/>
      <c r="Z89" s="568"/>
      <c r="AA89" s="552"/>
      <c r="AB89" s="551"/>
    </row>
    <row r="90" spans="1:28" s="15" customFormat="1">
      <c r="A90" s="12"/>
      <c r="B90" s="249" t="s">
        <v>122</v>
      </c>
      <c r="C90" s="8">
        <v>65.900000000000006</v>
      </c>
      <c r="D90" s="8">
        <f>SUM(I90+M90+Q90+U90+Y90)</f>
        <v>58.738</v>
      </c>
      <c r="E90" s="568">
        <f t="shared" si="31"/>
        <v>89.132018209408187</v>
      </c>
      <c r="F90" s="568">
        <f t="shared" si="44"/>
        <v>58.738</v>
      </c>
      <c r="G90" s="6">
        <f t="shared" si="45"/>
        <v>0</v>
      </c>
      <c r="H90" s="8"/>
      <c r="I90" s="8"/>
      <c r="J90" s="568"/>
      <c r="K90" s="6"/>
      <c r="L90" s="572">
        <v>65.599999999999994</v>
      </c>
      <c r="M90" s="8"/>
      <c r="N90" s="568">
        <f t="shared" si="46"/>
        <v>0</v>
      </c>
      <c r="O90" s="3"/>
      <c r="P90" s="8"/>
      <c r="Q90" s="572">
        <v>58.738</v>
      </c>
      <c r="R90" s="568"/>
      <c r="S90" s="579">
        <v>58.738</v>
      </c>
      <c r="T90" s="8"/>
      <c r="U90" s="8"/>
      <c r="V90" s="568"/>
      <c r="W90" s="6"/>
      <c r="X90" s="8"/>
      <c r="Y90" s="8"/>
      <c r="Z90" s="568"/>
      <c r="AA90" s="552"/>
      <c r="AB90" s="551"/>
    </row>
    <row r="91" spans="1:28" s="15" customFormat="1" ht="31.5">
      <c r="A91" s="12"/>
      <c r="B91" s="250" t="s">
        <v>123</v>
      </c>
      <c r="C91" s="8">
        <f>SUM(H91+L91+P91+T91+X91)</f>
        <v>0</v>
      </c>
      <c r="D91" s="560">
        <f>SUM(I91+M91+Q91+U91+Y91)</f>
        <v>368.68700000000001</v>
      </c>
      <c r="E91" s="568"/>
      <c r="F91" s="568">
        <f>SUM(K91+O91+S91+W91+AA91)</f>
        <v>193.18699999999998</v>
      </c>
      <c r="G91" s="6">
        <f t="shared" si="45"/>
        <v>175.50000000000003</v>
      </c>
      <c r="H91" s="8"/>
      <c r="I91" s="8"/>
      <c r="J91" s="568"/>
      <c r="K91" s="6"/>
      <c r="L91" s="572"/>
      <c r="M91" s="587">
        <v>323.48</v>
      </c>
      <c r="N91" s="568"/>
      <c r="O91" s="588">
        <v>147.97999999999999</v>
      </c>
      <c r="P91" s="560"/>
      <c r="Q91" s="572">
        <v>45.207000000000001</v>
      </c>
      <c r="R91" s="568"/>
      <c r="S91" s="579">
        <v>45.207000000000001</v>
      </c>
      <c r="T91" s="8"/>
      <c r="U91" s="8"/>
      <c r="V91" s="568"/>
      <c r="W91" s="6"/>
      <c r="X91" s="8"/>
      <c r="Y91" s="8"/>
      <c r="Z91" s="568"/>
      <c r="AA91" s="552"/>
      <c r="AB91" s="551"/>
    </row>
    <row r="92" spans="1:28">
      <c r="A92" s="287">
        <v>14</v>
      </c>
      <c r="B92" s="11" t="s">
        <v>124</v>
      </c>
      <c r="C92" s="4">
        <f>SUM(C93:C97)</f>
        <v>895</v>
      </c>
      <c r="D92" s="4">
        <f>SUM(D93:D97)</f>
        <v>1080.01</v>
      </c>
      <c r="E92" s="6">
        <f t="shared" si="31"/>
        <v>120.67150837988827</v>
      </c>
      <c r="F92" s="6">
        <f t="shared" si="44"/>
        <v>1080.01</v>
      </c>
      <c r="G92" s="6">
        <f t="shared" si="45"/>
        <v>0</v>
      </c>
      <c r="H92" s="6"/>
      <c r="I92" s="4"/>
      <c r="J92" s="6"/>
      <c r="K92" s="6"/>
      <c r="L92" s="4">
        <f t="shared" ref="L92:M92" si="55">SUM(L93:L97)</f>
        <v>0</v>
      </c>
      <c r="M92" s="4">
        <f t="shared" si="55"/>
        <v>0</v>
      </c>
      <c r="N92" s="6"/>
      <c r="O92" s="6"/>
      <c r="P92" s="4">
        <f t="shared" ref="P92:Q92" si="56">SUM(P93:P97)</f>
        <v>895</v>
      </c>
      <c r="Q92" s="4">
        <f t="shared" si="56"/>
        <v>1080.01</v>
      </c>
      <c r="R92" s="6">
        <f t="shared" si="37"/>
        <v>120.67150837988827</v>
      </c>
      <c r="S92" s="4">
        <f t="shared" ref="S92" si="57">SUM(S93:S97)</f>
        <v>1080.01</v>
      </c>
      <c r="T92" s="6"/>
      <c r="U92" s="4"/>
      <c r="V92" s="6"/>
      <c r="W92" s="6"/>
      <c r="X92" s="4"/>
      <c r="Y92" s="3"/>
      <c r="Z92" s="6"/>
      <c r="AA92" s="552"/>
      <c r="AB92" s="2" t="s">
        <v>1091</v>
      </c>
    </row>
    <row r="93" spans="1:28">
      <c r="A93" s="10"/>
      <c r="B93" s="244" t="s">
        <v>125</v>
      </c>
      <c r="C93" s="8">
        <f>SUM(H93+L93+P93+T93+X93)</f>
        <v>220</v>
      </c>
      <c r="D93" s="8">
        <f t="shared" ref="D93:D97" si="58">SUM(I93+M93+Q93+U93+Y93)</f>
        <v>309.73</v>
      </c>
      <c r="E93" s="568">
        <f t="shared" si="31"/>
        <v>140.78636363636366</v>
      </c>
      <c r="F93" s="568">
        <f t="shared" si="44"/>
        <v>309.73</v>
      </c>
      <c r="G93" s="6">
        <f t="shared" si="45"/>
        <v>0</v>
      </c>
      <c r="H93" s="8"/>
      <c r="I93" s="8"/>
      <c r="J93" s="568"/>
      <c r="K93" s="6"/>
      <c r="L93" s="8"/>
      <c r="M93" s="8"/>
      <c r="N93" s="568"/>
      <c r="O93" s="6"/>
      <c r="P93" s="8">
        <v>220</v>
      </c>
      <c r="Q93" s="8">
        <v>309.73</v>
      </c>
      <c r="R93" s="568">
        <f t="shared" si="37"/>
        <v>140.78636363636366</v>
      </c>
      <c r="S93" s="3">
        <v>309.73</v>
      </c>
      <c r="T93" s="8"/>
      <c r="U93" s="8"/>
      <c r="V93" s="568"/>
      <c r="W93" s="6"/>
      <c r="X93" s="8"/>
      <c r="Y93" s="8"/>
      <c r="Z93" s="568"/>
      <c r="AA93" s="552"/>
      <c r="AB93" s="2"/>
    </row>
    <row r="94" spans="1:28" ht="31.5">
      <c r="A94" s="10"/>
      <c r="B94" s="251" t="s">
        <v>126</v>
      </c>
      <c r="C94" s="8">
        <f t="shared" ref="C94:C97" si="59">SUM(H94+L94+P94+T94+X94)</f>
        <v>235</v>
      </c>
      <c r="D94" s="8">
        <f t="shared" si="58"/>
        <v>196.72</v>
      </c>
      <c r="E94" s="568">
        <f t="shared" si="31"/>
        <v>83.710638297872336</v>
      </c>
      <c r="F94" s="568">
        <f t="shared" si="44"/>
        <v>196.72</v>
      </c>
      <c r="G94" s="6">
        <f t="shared" si="45"/>
        <v>0</v>
      </c>
      <c r="H94" s="8"/>
      <c r="I94" s="8"/>
      <c r="J94" s="568"/>
      <c r="K94" s="6"/>
      <c r="L94" s="8"/>
      <c r="M94" s="8"/>
      <c r="N94" s="568"/>
      <c r="O94" s="6"/>
      <c r="P94" s="8">
        <v>235</v>
      </c>
      <c r="Q94" s="8">
        <v>196.72</v>
      </c>
      <c r="R94" s="568">
        <f t="shared" si="37"/>
        <v>83.710638297872336</v>
      </c>
      <c r="S94" s="3">
        <v>196.72</v>
      </c>
      <c r="T94" s="8"/>
      <c r="U94" s="8"/>
      <c r="V94" s="568"/>
      <c r="W94" s="6"/>
      <c r="X94" s="8"/>
      <c r="Y94" s="8"/>
      <c r="Z94" s="568"/>
      <c r="AA94" s="552"/>
      <c r="AB94" s="2"/>
    </row>
    <row r="95" spans="1:28" ht="31.5">
      <c r="A95" s="10"/>
      <c r="B95" s="252" t="s">
        <v>127</v>
      </c>
      <c r="C95" s="8">
        <f t="shared" si="59"/>
        <v>160</v>
      </c>
      <c r="D95" s="8">
        <f t="shared" si="58"/>
        <v>66.930000000000007</v>
      </c>
      <c r="E95" s="568">
        <f t="shared" si="31"/>
        <v>41.831250000000004</v>
      </c>
      <c r="F95" s="568">
        <f t="shared" si="44"/>
        <v>66.930000000000007</v>
      </c>
      <c r="G95" s="6">
        <f t="shared" si="45"/>
        <v>0</v>
      </c>
      <c r="H95" s="8"/>
      <c r="I95" s="8"/>
      <c r="J95" s="568"/>
      <c r="K95" s="6"/>
      <c r="L95" s="8"/>
      <c r="M95" s="8"/>
      <c r="N95" s="568"/>
      <c r="O95" s="6"/>
      <c r="P95" s="8">
        <v>160</v>
      </c>
      <c r="Q95" s="8">
        <v>66.930000000000007</v>
      </c>
      <c r="R95" s="568">
        <f t="shared" si="37"/>
        <v>41.831250000000004</v>
      </c>
      <c r="S95" s="3">
        <v>66.930000000000007</v>
      </c>
      <c r="T95" s="8"/>
      <c r="U95" s="8"/>
      <c r="V95" s="568"/>
      <c r="W95" s="6"/>
      <c r="X95" s="8"/>
      <c r="Y95" s="8"/>
      <c r="Z95" s="568"/>
      <c r="AA95" s="552"/>
      <c r="AB95" s="2"/>
    </row>
    <row r="96" spans="1:28" ht="31.5">
      <c r="A96" s="10"/>
      <c r="B96" s="252" t="s">
        <v>128</v>
      </c>
      <c r="C96" s="8">
        <f t="shared" si="59"/>
        <v>195</v>
      </c>
      <c r="D96" s="8">
        <f t="shared" si="58"/>
        <v>296.08999999999997</v>
      </c>
      <c r="E96" s="568">
        <f t="shared" si="31"/>
        <v>151.84102564102562</v>
      </c>
      <c r="F96" s="568">
        <f t="shared" si="44"/>
        <v>296.08999999999997</v>
      </c>
      <c r="G96" s="6">
        <f t="shared" si="45"/>
        <v>0</v>
      </c>
      <c r="H96" s="8"/>
      <c r="I96" s="8"/>
      <c r="J96" s="568"/>
      <c r="K96" s="6"/>
      <c r="L96" s="8"/>
      <c r="M96" s="8"/>
      <c r="N96" s="568"/>
      <c r="O96" s="6"/>
      <c r="P96" s="8">
        <v>195</v>
      </c>
      <c r="Q96" s="8">
        <v>296.08999999999997</v>
      </c>
      <c r="R96" s="568">
        <f t="shared" si="37"/>
        <v>151.84102564102562</v>
      </c>
      <c r="S96" s="3">
        <v>296.08999999999997</v>
      </c>
      <c r="T96" s="8"/>
      <c r="U96" s="8"/>
      <c r="V96" s="568"/>
      <c r="W96" s="6"/>
      <c r="X96" s="8"/>
      <c r="Y96" s="8"/>
      <c r="Z96" s="568"/>
      <c r="AA96" s="552"/>
      <c r="AB96" s="2"/>
    </row>
    <row r="97" spans="1:28">
      <c r="A97" s="10"/>
      <c r="B97" s="252" t="s">
        <v>129</v>
      </c>
      <c r="C97" s="8">
        <f t="shared" si="59"/>
        <v>85</v>
      </c>
      <c r="D97" s="8">
        <f t="shared" si="58"/>
        <v>210.54</v>
      </c>
      <c r="E97" s="568">
        <f t="shared" ref="E97:E118" si="60">SUM(D97/C97*100)</f>
        <v>247.69411764705879</v>
      </c>
      <c r="F97" s="568">
        <f t="shared" si="44"/>
        <v>210.54</v>
      </c>
      <c r="G97" s="6">
        <f t="shared" si="45"/>
        <v>0</v>
      </c>
      <c r="H97" s="8"/>
      <c r="I97" s="8"/>
      <c r="J97" s="568"/>
      <c r="K97" s="6"/>
      <c r="L97" s="8"/>
      <c r="M97" s="8"/>
      <c r="N97" s="568"/>
      <c r="O97" s="6"/>
      <c r="P97" s="8">
        <v>85</v>
      </c>
      <c r="Q97" s="8">
        <v>210.54</v>
      </c>
      <c r="R97" s="568">
        <f t="shared" si="37"/>
        <v>247.69411764705879</v>
      </c>
      <c r="S97" s="3">
        <v>210.54</v>
      </c>
      <c r="T97" s="8"/>
      <c r="U97" s="8"/>
      <c r="V97" s="568"/>
      <c r="W97" s="6"/>
      <c r="X97" s="8"/>
      <c r="Y97" s="8"/>
      <c r="Z97" s="568"/>
      <c r="AA97" s="552"/>
      <c r="AB97" s="2"/>
    </row>
    <row r="98" spans="1:28" ht="47.25">
      <c r="A98" s="287">
        <v>15</v>
      </c>
      <c r="B98" s="11" t="s">
        <v>130</v>
      </c>
      <c r="C98" s="4">
        <f>SUM(C99:C100)</f>
        <v>500</v>
      </c>
      <c r="D98" s="4">
        <f>SUM(D99:D100)</f>
        <v>500</v>
      </c>
      <c r="E98" s="6">
        <f t="shared" si="60"/>
        <v>100</v>
      </c>
      <c r="F98" s="6">
        <f t="shared" si="44"/>
        <v>500</v>
      </c>
      <c r="G98" s="6">
        <f t="shared" si="45"/>
        <v>0</v>
      </c>
      <c r="H98" s="4"/>
      <c r="I98" s="4"/>
      <c r="J98" s="6"/>
      <c r="K98" s="6"/>
      <c r="L98" s="4"/>
      <c r="M98" s="4"/>
      <c r="N98" s="6"/>
      <c r="O98" s="6"/>
      <c r="P98" s="4">
        <f>SUM(P99:P100)</f>
        <v>500</v>
      </c>
      <c r="Q98" s="4">
        <f>SUM(Q99:Q100)</f>
        <v>500</v>
      </c>
      <c r="R98" s="6">
        <f t="shared" si="37"/>
        <v>100</v>
      </c>
      <c r="S98" s="4">
        <f>SUM(S99:S100)</f>
        <v>500</v>
      </c>
      <c r="T98" s="3"/>
      <c r="U98" s="3"/>
      <c r="V98" s="6"/>
      <c r="W98" s="6"/>
      <c r="X98" s="3"/>
      <c r="Y98" s="3"/>
      <c r="Z98" s="6"/>
      <c r="AA98" s="552"/>
      <c r="AB98" s="586">
        <v>1</v>
      </c>
    </row>
    <row r="99" spans="1:28">
      <c r="A99" s="10"/>
      <c r="B99" s="253" t="s">
        <v>131</v>
      </c>
      <c r="C99" s="8">
        <f t="shared" ref="C99:D100" si="61">SUM(H99+L99+P99+T99+X99)</f>
        <v>10</v>
      </c>
      <c r="D99" s="8">
        <f t="shared" si="61"/>
        <v>10</v>
      </c>
      <c r="E99" s="568">
        <f t="shared" si="60"/>
        <v>100</v>
      </c>
      <c r="F99" s="568">
        <f t="shared" si="44"/>
        <v>10</v>
      </c>
      <c r="G99" s="6">
        <f t="shared" si="45"/>
        <v>0</v>
      </c>
      <c r="H99" s="8"/>
      <c r="I99" s="8"/>
      <c r="J99" s="568"/>
      <c r="K99" s="6"/>
      <c r="L99" s="8"/>
      <c r="M99" s="8"/>
      <c r="N99" s="568"/>
      <c r="O99" s="6"/>
      <c r="P99" s="8">
        <v>10</v>
      </c>
      <c r="Q99" s="8">
        <v>10</v>
      </c>
      <c r="R99" s="568">
        <f t="shared" si="37"/>
        <v>100</v>
      </c>
      <c r="S99" s="3">
        <v>10</v>
      </c>
      <c r="T99" s="8"/>
      <c r="U99" s="8"/>
      <c r="V99" s="568"/>
      <c r="W99" s="6"/>
      <c r="X99" s="8"/>
      <c r="Y99" s="8"/>
      <c r="Z99" s="568"/>
      <c r="AA99" s="552"/>
      <c r="AB99" s="2"/>
    </row>
    <row r="100" spans="1:28" ht="31.5">
      <c r="A100" s="10"/>
      <c r="B100" s="254" t="s">
        <v>132</v>
      </c>
      <c r="C100" s="8">
        <f t="shared" si="61"/>
        <v>490</v>
      </c>
      <c r="D100" s="8">
        <f t="shared" si="61"/>
        <v>490</v>
      </c>
      <c r="E100" s="568">
        <f t="shared" si="60"/>
        <v>100</v>
      </c>
      <c r="F100" s="568">
        <f t="shared" si="44"/>
        <v>490</v>
      </c>
      <c r="G100" s="6">
        <f t="shared" si="45"/>
        <v>0</v>
      </c>
      <c r="H100" s="8"/>
      <c r="I100" s="8"/>
      <c r="J100" s="568"/>
      <c r="K100" s="6"/>
      <c r="L100" s="8"/>
      <c r="M100" s="8"/>
      <c r="N100" s="568"/>
      <c r="O100" s="6"/>
      <c r="P100" s="8">
        <v>490</v>
      </c>
      <c r="Q100" s="8">
        <v>490</v>
      </c>
      <c r="R100" s="568">
        <f t="shared" si="37"/>
        <v>100</v>
      </c>
      <c r="S100" s="3">
        <v>490</v>
      </c>
      <c r="T100" s="8"/>
      <c r="U100" s="8"/>
      <c r="V100" s="568"/>
      <c r="W100" s="6"/>
      <c r="X100" s="8"/>
      <c r="Y100" s="8"/>
      <c r="Z100" s="568"/>
      <c r="AA100" s="552"/>
      <c r="AB100" s="2"/>
    </row>
    <row r="101" spans="1:28">
      <c r="A101" s="287">
        <v>16</v>
      </c>
      <c r="B101" s="272" t="s">
        <v>134</v>
      </c>
      <c r="C101" s="4">
        <f>SUM(C102:C106)</f>
        <v>3285</v>
      </c>
      <c r="D101" s="4">
        <f>SUM(D102:D106)</f>
        <v>1594.9</v>
      </c>
      <c r="E101" s="6">
        <f t="shared" si="60"/>
        <v>48.550989345509898</v>
      </c>
      <c r="F101" s="6">
        <f t="shared" si="44"/>
        <v>1594.9</v>
      </c>
      <c r="G101" s="6">
        <f t="shared" si="45"/>
        <v>0</v>
      </c>
      <c r="H101" s="4"/>
      <c r="I101" s="4"/>
      <c r="J101" s="6"/>
      <c r="K101" s="6"/>
      <c r="L101" s="4">
        <f>SUM(L102:L106)</f>
        <v>1055</v>
      </c>
      <c r="M101" s="4">
        <f>SUM(M102:M106)</f>
        <v>245.7</v>
      </c>
      <c r="N101" s="6">
        <f t="shared" si="46"/>
        <v>23.289099526066352</v>
      </c>
      <c r="O101" s="4">
        <f>SUM(O102:O106)</f>
        <v>245.7</v>
      </c>
      <c r="P101" s="4">
        <f t="shared" ref="P101:Q101" si="62">SUM(P102:P106)</f>
        <v>1620</v>
      </c>
      <c r="Q101" s="4">
        <f t="shared" si="62"/>
        <v>1349.2</v>
      </c>
      <c r="R101" s="6">
        <f t="shared" si="37"/>
        <v>83.283950617283949</v>
      </c>
      <c r="S101" s="4">
        <f t="shared" ref="S101" si="63">SUM(S102:S106)</f>
        <v>1349.2</v>
      </c>
      <c r="T101" s="3"/>
      <c r="U101" s="3"/>
      <c r="V101" s="6"/>
      <c r="W101" s="6"/>
      <c r="X101" s="3"/>
      <c r="Y101" s="3"/>
      <c r="Z101" s="6"/>
      <c r="AA101" s="552"/>
      <c r="AB101" s="2" t="s">
        <v>1092</v>
      </c>
    </row>
    <row r="102" spans="1:28" ht="31.5">
      <c r="A102" s="10"/>
      <c r="B102" s="255" t="s">
        <v>135</v>
      </c>
      <c r="C102" s="8">
        <f t="shared" ref="C102:D106" si="64">SUM(H102+L102+P102+T102+X102)</f>
        <v>670</v>
      </c>
      <c r="D102" s="8">
        <f t="shared" si="64"/>
        <v>495</v>
      </c>
      <c r="E102" s="568">
        <f t="shared" si="60"/>
        <v>73.880597014925371</v>
      </c>
      <c r="F102" s="568">
        <f t="shared" si="44"/>
        <v>495</v>
      </c>
      <c r="G102" s="6">
        <f t="shared" si="45"/>
        <v>0</v>
      </c>
      <c r="H102" s="8"/>
      <c r="I102" s="8"/>
      <c r="J102" s="568"/>
      <c r="K102" s="6"/>
      <c r="L102" s="8"/>
      <c r="M102" s="8"/>
      <c r="N102" s="568"/>
      <c r="O102" s="3"/>
      <c r="P102" s="8">
        <v>670</v>
      </c>
      <c r="Q102" s="8">
        <v>495</v>
      </c>
      <c r="R102" s="568">
        <f t="shared" si="37"/>
        <v>73.880597014925371</v>
      </c>
      <c r="S102" s="3">
        <v>495</v>
      </c>
      <c r="T102" s="8"/>
      <c r="U102" s="8"/>
      <c r="V102" s="568"/>
      <c r="W102" s="6"/>
      <c r="X102" s="8"/>
      <c r="Y102" s="8"/>
      <c r="Z102" s="568"/>
      <c r="AA102" s="552"/>
      <c r="AB102" s="2"/>
    </row>
    <row r="103" spans="1:28" ht="31.5">
      <c r="A103" s="10"/>
      <c r="B103" s="256" t="s">
        <v>136</v>
      </c>
      <c r="C103" s="8">
        <f t="shared" si="64"/>
        <v>235</v>
      </c>
      <c r="D103" s="8">
        <f t="shared" si="64"/>
        <v>104.96</v>
      </c>
      <c r="E103" s="568">
        <f t="shared" si="60"/>
        <v>44.663829787234036</v>
      </c>
      <c r="F103" s="568">
        <f t="shared" si="44"/>
        <v>104.96</v>
      </c>
      <c r="G103" s="6">
        <f t="shared" si="45"/>
        <v>0</v>
      </c>
      <c r="H103" s="8"/>
      <c r="I103" s="8"/>
      <c r="J103" s="568"/>
      <c r="K103" s="6"/>
      <c r="L103" s="8">
        <v>120</v>
      </c>
      <c r="M103" s="8"/>
      <c r="N103" s="568">
        <f t="shared" si="46"/>
        <v>0</v>
      </c>
      <c r="O103" s="3"/>
      <c r="P103" s="8">
        <v>115</v>
      </c>
      <c r="Q103" s="8">
        <v>104.96</v>
      </c>
      <c r="R103" s="568">
        <f t="shared" si="37"/>
        <v>91.269565217391303</v>
      </c>
      <c r="S103" s="3">
        <v>104.96</v>
      </c>
      <c r="T103" s="8"/>
      <c r="U103" s="8"/>
      <c r="V103" s="568"/>
      <c r="W103" s="6"/>
      <c r="X103" s="8"/>
      <c r="Y103" s="8"/>
      <c r="Z103" s="568"/>
      <c r="AA103" s="552"/>
      <c r="AB103" s="2"/>
    </row>
    <row r="104" spans="1:28">
      <c r="A104" s="10"/>
      <c r="B104" s="256" t="s">
        <v>137</v>
      </c>
      <c r="C104" s="8">
        <f t="shared" si="64"/>
        <v>430</v>
      </c>
      <c r="D104" s="8">
        <f t="shared" si="64"/>
        <v>122</v>
      </c>
      <c r="E104" s="568">
        <f t="shared" si="60"/>
        <v>28.372093023255811</v>
      </c>
      <c r="F104" s="568">
        <f t="shared" si="44"/>
        <v>122</v>
      </c>
      <c r="G104" s="6">
        <f t="shared" si="45"/>
        <v>0</v>
      </c>
      <c r="H104" s="8"/>
      <c r="I104" s="8"/>
      <c r="J104" s="568"/>
      <c r="K104" s="6"/>
      <c r="L104" s="8">
        <v>55</v>
      </c>
      <c r="M104" s="8"/>
      <c r="N104" s="568"/>
      <c r="O104" s="3"/>
      <c r="P104" s="8">
        <v>375</v>
      </c>
      <c r="Q104" s="8">
        <v>122</v>
      </c>
      <c r="R104" s="568">
        <f t="shared" si="37"/>
        <v>32.533333333333331</v>
      </c>
      <c r="S104" s="3">
        <v>122</v>
      </c>
      <c r="T104" s="8"/>
      <c r="U104" s="8"/>
      <c r="V104" s="568"/>
      <c r="W104" s="6"/>
      <c r="X104" s="8"/>
      <c r="Y104" s="8"/>
      <c r="Z104" s="568"/>
      <c r="AA104" s="552"/>
      <c r="AB104" s="2"/>
    </row>
    <row r="105" spans="1:28">
      <c r="A105" s="10"/>
      <c r="B105" s="256" t="s">
        <v>138</v>
      </c>
      <c r="C105" s="8">
        <f t="shared" si="64"/>
        <v>1395</v>
      </c>
      <c r="D105" s="8">
        <f t="shared" si="64"/>
        <v>601.54999999999995</v>
      </c>
      <c r="E105" s="568">
        <f t="shared" si="60"/>
        <v>43.121863799283148</v>
      </c>
      <c r="F105" s="568">
        <f t="shared" si="44"/>
        <v>601.54999999999995</v>
      </c>
      <c r="G105" s="6">
        <f t="shared" si="45"/>
        <v>0</v>
      </c>
      <c r="H105" s="8"/>
      <c r="I105" s="8"/>
      <c r="J105" s="568"/>
      <c r="K105" s="6"/>
      <c r="L105" s="8">
        <v>395</v>
      </c>
      <c r="M105" s="8"/>
      <c r="N105" s="568"/>
      <c r="O105" s="3"/>
      <c r="P105" s="8">
        <v>440</v>
      </c>
      <c r="Q105" s="8">
        <v>601.54999999999995</v>
      </c>
      <c r="R105" s="568">
        <f t="shared" si="37"/>
        <v>136.71590909090907</v>
      </c>
      <c r="S105" s="3">
        <v>601.54999999999995</v>
      </c>
      <c r="T105" s="8">
        <v>510</v>
      </c>
      <c r="U105" s="8"/>
      <c r="V105" s="568"/>
      <c r="W105" s="6"/>
      <c r="X105" s="8">
        <v>50</v>
      </c>
      <c r="Y105" s="8"/>
      <c r="Z105" s="568"/>
      <c r="AA105" s="552"/>
      <c r="AB105" s="2"/>
    </row>
    <row r="106" spans="1:28">
      <c r="A106" s="10"/>
      <c r="B106" s="256" t="s">
        <v>139</v>
      </c>
      <c r="C106" s="8">
        <f t="shared" si="64"/>
        <v>555</v>
      </c>
      <c r="D106" s="8">
        <f t="shared" si="64"/>
        <v>271.39</v>
      </c>
      <c r="E106" s="568">
        <f t="shared" si="60"/>
        <v>48.899099099099097</v>
      </c>
      <c r="F106" s="568">
        <f t="shared" si="44"/>
        <v>271.39</v>
      </c>
      <c r="G106" s="6">
        <f t="shared" si="45"/>
        <v>0</v>
      </c>
      <c r="H106" s="8"/>
      <c r="I106" s="8"/>
      <c r="J106" s="568"/>
      <c r="K106" s="6"/>
      <c r="L106" s="8">
        <v>485</v>
      </c>
      <c r="M106" s="8">
        <v>245.7</v>
      </c>
      <c r="N106" s="568"/>
      <c r="O106" s="3">
        <v>245.7</v>
      </c>
      <c r="P106" s="8">
        <v>20</v>
      </c>
      <c r="Q106" s="8">
        <v>25.69</v>
      </c>
      <c r="R106" s="568">
        <f t="shared" si="37"/>
        <v>128.44999999999999</v>
      </c>
      <c r="S106" s="3">
        <v>25.69</v>
      </c>
      <c r="T106" s="8"/>
      <c r="U106" s="8"/>
      <c r="V106" s="568"/>
      <c r="W106" s="6"/>
      <c r="X106" s="8">
        <v>50</v>
      </c>
      <c r="Y106" s="8"/>
      <c r="Z106" s="568"/>
      <c r="AA106" s="552"/>
      <c r="AB106" s="2"/>
    </row>
    <row r="107" spans="1:28" ht="31.5">
      <c r="A107" s="287">
        <v>17</v>
      </c>
      <c r="B107" s="272" t="s">
        <v>140</v>
      </c>
      <c r="C107" s="4">
        <f>SUM(C109:C113)</f>
        <v>5109.8</v>
      </c>
      <c r="D107" s="4">
        <f>SUM(D108:D113)</f>
        <v>5234.7999999999993</v>
      </c>
      <c r="E107" s="6">
        <f t="shared" si="60"/>
        <v>102.44627969783551</v>
      </c>
      <c r="F107" s="6">
        <f t="shared" si="44"/>
        <v>5234.7999999999993</v>
      </c>
      <c r="G107" s="6">
        <f t="shared" si="45"/>
        <v>0</v>
      </c>
      <c r="H107" s="4"/>
      <c r="I107" s="4"/>
      <c r="J107" s="6"/>
      <c r="K107" s="6"/>
      <c r="L107" s="4"/>
      <c r="M107" s="4"/>
      <c r="N107" s="6"/>
      <c r="O107" s="6"/>
      <c r="P107" s="4">
        <f>SUM(P109:P113)</f>
        <v>2000</v>
      </c>
      <c r="Q107" s="4">
        <f>SUM(Q108:Q113)</f>
        <v>5234.7999999999993</v>
      </c>
      <c r="R107" s="6">
        <f t="shared" si="37"/>
        <v>261.73999999999995</v>
      </c>
      <c r="S107" s="4">
        <f>SUM(S108:S113)</f>
        <v>5234.7999999999993</v>
      </c>
      <c r="T107" s="4">
        <f>SUM(T109:T113)</f>
        <v>1554.9</v>
      </c>
      <c r="U107" s="4"/>
      <c r="V107" s="6">
        <f t="shared" si="49"/>
        <v>0</v>
      </c>
      <c r="W107" s="6"/>
      <c r="X107" s="4">
        <f>SUM(X109:X113)</f>
        <v>1554.9</v>
      </c>
      <c r="Y107" s="4"/>
      <c r="Z107" s="6">
        <f t="shared" si="41"/>
        <v>0</v>
      </c>
      <c r="AA107" s="552"/>
      <c r="AB107" s="2" t="s">
        <v>1099</v>
      </c>
    </row>
    <row r="108" spans="1:28">
      <c r="A108" s="10"/>
      <c r="B108" s="255" t="s">
        <v>569</v>
      </c>
      <c r="C108" s="13"/>
      <c r="D108" s="8">
        <f t="shared" ref="D108:D113" si="65">SUM(I108+M108+Q108+U108+Y108)</f>
        <v>131.29</v>
      </c>
      <c r="E108" s="568"/>
      <c r="F108" s="568">
        <f t="shared" si="44"/>
        <v>131.29</v>
      </c>
      <c r="G108" s="6">
        <f t="shared" si="45"/>
        <v>0</v>
      </c>
      <c r="H108" s="13"/>
      <c r="I108" s="13"/>
      <c r="J108" s="568"/>
      <c r="K108" s="6"/>
      <c r="L108" s="13"/>
      <c r="M108" s="13"/>
      <c r="N108" s="568"/>
      <c r="O108" s="6"/>
      <c r="P108" s="13"/>
      <c r="Q108" s="13">
        <v>131.29</v>
      </c>
      <c r="R108" s="568"/>
      <c r="S108" s="4">
        <v>131.29</v>
      </c>
      <c r="T108" s="13"/>
      <c r="U108" s="13"/>
      <c r="V108" s="568"/>
      <c r="W108" s="6"/>
      <c r="X108" s="13"/>
      <c r="Y108" s="13"/>
      <c r="Z108" s="568"/>
      <c r="AA108" s="552"/>
      <c r="AB108" s="2"/>
    </row>
    <row r="109" spans="1:28">
      <c r="A109" s="10"/>
      <c r="B109" s="257" t="s">
        <v>141</v>
      </c>
      <c r="C109" s="8">
        <f>SUM(H109+L109+P109+T109+X109)</f>
        <v>400</v>
      </c>
      <c r="D109" s="8">
        <f t="shared" si="65"/>
        <v>3291.91</v>
      </c>
      <c r="E109" s="568">
        <f t="shared" si="60"/>
        <v>822.97749999999996</v>
      </c>
      <c r="F109" s="568">
        <f t="shared" si="44"/>
        <v>3291.91</v>
      </c>
      <c r="G109" s="6">
        <f t="shared" si="45"/>
        <v>0</v>
      </c>
      <c r="H109" s="8"/>
      <c r="I109" s="8"/>
      <c r="J109" s="568"/>
      <c r="K109" s="6"/>
      <c r="L109" s="8"/>
      <c r="M109" s="8"/>
      <c r="N109" s="568"/>
      <c r="O109" s="6"/>
      <c r="P109" s="8">
        <v>400</v>
      </c>
      <c r="Q109" s="8">
        <v>3291.91</v>
      </c>
      <c r="R109" s="568">
        <f t="shared" si="37"/>
        <v>822.97749999999996</v>
      </c>
      <c r="S109" s="3">
        <v>3291.91</v>
      </c>
      <c r="T109" s="8"/>
      <c r="U109" s="8"/>
      <c r="V109" s="568"/>
      <c r="W109" s="6"/>
      <c r="X109" s="8"/>
      <c r="Y109" s="8"/>
      <c r="Z109" s="568"/>
      <c r="AA109" s="552"/>
      <c r="AB109" s="2"/>
    </row>
    <row r="110" spans="1:28">
      <c r="A110" s="10"/>
      <c r="B110" s="257" t="s">
        <v>142</v>
      </c>
      <c r="C110" s="8">
        <f>SUM(H110+L110+P110+T110+X110)</f>
        <v>600</v>
      </c>
      <c r="D110" s="8">
        <f t="shared" si="65"/>
        <v>450</v>
      </c>
      <c r="E110" s="568">
        <f t="shared" si="60"/>
        <v>75</v>
      </c>
      <c r="F110" s="568">
        <f t="shared" si="44"/>
        <v>450</v>
      </c>
      <c r="G110" s="6">
        <f t="shared" si="45"/>
        <v>0</v>
      </c>
      <c r="H110" s="8"/>
      <c r="I110" s="8"/>
      <c r="J110" s="568"/>
      <c r="K110" s="6"/>
      <c r="L110" s="8"/>
      <c r="M110" s="8"/>
      <c r="N110" s="568"/>
      <c r="O110" s="6"/>
      <c r="P110" s="8">
        <v>600</v>
      </c>
      <c r="Q110" s="8">
        <v>450</v>
      </c>
      <c r="R110" s="568">
        <f t="shared" si="37"/>
        <v>75</v>
      </c>
      <c r="S110" s="3">
        <v>450</v>
      </c>
      <c r="T110" s="8"/>
      <c r="U110" s="8"/>
      <c r="V110" s="568"/>
      <c r="W110" s="6"/>
      <c r="X110" s="8"/>
      <c r="Y110" s="8"/>
      <c r="Z110" s="568"/>
      <c r="AA110" s="552"/>
      <c r="AB110" s="2"/>
    </row>
    <row r="111" spans="1:28">
      <c r="A111" s="10"/>
      <c r="B111" s="257" t="s">
        <v>143</v>
      </c>
      <c r="C111" s="8">
        <f>SUM(H111+L111+P111+T111+X111)</f>
        <v>0</v>
      </c>
      <c r="D111" s="8">
        <f t="shared" si="65"/>
        <v>139.6</v>
      </c>
      <c r="E111" s="568"/>
      <c r="F111" s="568">
        <f t="shared" si="44"/>
        <v>139.6</v>
      </c>
      <c r="G111" s="6">
        <f t="shared" si="45"/>
        <v>0</v>
      </c>
      <c r="H111" s="8"/>
      <c r="I111" s="8"/>
      <c r="J111" s="568"/>
      <c r="K111" s="6"/>
      <c r="L111" s="8"/>
      <c r="M111" s="8"/>
      <c r="N111" s="568"/>
      <c r="O111" s="6"/>
      <c r="P111" s="8"/>
      <c r="Q111" s="8">
        <v>139.6</v>
      </c>
      <c r="R111" s="568"/>
      <c r="S111" s="3">
        <v>139.6</v>
      </c>
      <c r="T111" s="8"/>
      <c r="U111" s="8"/>
      <c r="V111" s="568"/>
      <c r="W111" s="6"/>
      <c r="X111" s="8"/>
      <c r="Y111" s="8"/>
      <c r="Z111" s="568"/>
      <c r="AA111" s="552"/>
      <c r="AB111" s="2"/>
    </row>
    <row r="112" spans="1:28">
      <c r="A112" s="10"/>
      <c r="B112" s="258" t="s">
        <v>144</v>
      </c>
      <c r="C112" s="8">
        <f>SUM(H112+L112+P112+T112+X112)</f>
        <v>4109.8</v>
      </c>
      <c r="D112" s="8">
        <f t="shared" si="65"/>
        <v>1222</v>
      </c>
      <c r="E112" s="568">
        <f t="shared" si="60"/>
        <v>29.733806997907443</v>
      </c>
      <c r="F112" s="568">
        <f t="shared" si="44"/>
        <v>1222</v>
      </c>
      <c r="G112" s="6">
        <f t="shared" si="45"/>
        <v>0</v>
      </c>
      <c r="H112" s="8"/>
      <c r="I112" s="8"/>
      <c r="J112" s="568"/>
      <c r="K112" s="6"/>
      <c r="L112" s="8"/>
      <c r="M112" s="8"/>
      <c r="N112" s="568"/>
      <c r="O112" s="6"/>
      <c r="P112" s="8">
        <v>1000</v>
      </c>
      <c r="Q112" s="8">
        <v>1222</v>
      </c>
      <c r="R112" s="568">
        <f t="shared" si="37"/>
        <v>122.2</v>
      </c>
      <c r="S112" s="3">
        <v>1222</v>
      </c>
      <c r="T112" s="8">
        <v>1554.9</v>
      </c>
      <c r="U112" s="8"/>
      <c r="V112" s="568">
        <f t="shared" si="49"/>
        <v>0</v>
      </c>
      <c r="W112" s="6"/>
      <c r="X112" s="8">
        <v>1554.9</v>
      </c>
      <c r="Y112" s="8"/>
      <c r="Z112" s="568">
        <f t="shared" si="41"/>
        <v>0</v>
      </c>
      <c r="AA112" s="552"/>
      <c r="AB112" s="2"/>
    </row>
    <row r="113" spans="1:28">
      <c r="A113" s="7"/>
      <c r="B113" s="259" t="s">
        <v>145</v>
      </c>
      <c r="C113" s="8">
        <f>SUM(H113+L113+P113+T113+X113)</f>
        <v>0</v>
      </c>
      <c r="D113" s="8">
        <f t="shared" si="65"/>
        <v>0</v>
      </c>
      <c r="E113" s="568"/>
      <c r="F113" s="568">
        <f t="shared" si="44"/>
        <v>0</v>
      </c>
      <c r="G113" s="6">
        <f t="shared" si="45"/>
        <v>0</v>
      </c>
      <c r="H113" s="8"/>
      <c r="I113" s="8"/>
      <c r="J113" s="568"/>
      <c r="K113" s="6"/>
      <c r="L113" s="8"/>
      <c r="M113" s="8"/>
      <c r="N113" s="568"/>
      <c r="O113" s="6"/>
      <c r="P113" s="8"/>
      <c r="Q113" s="8"/>
      <c r="R113" s="568"/>
      <c r="S113" s="6"/>
      <c r="T113" s="8"/>
      <c r="U113" s="8"/>
      <c r="V113" s="568"/>
      <c r="W113" s="6"/>
      <c r="X113" s="8"/>
      <c r="Y113" s="8"/>
      <c r="Z113" s="568"/>
      <c r="AA113" s="552"/>
      <c r="AB113" s="2"/>
    </row>
    <row r="114" spans="1:28" ht="78.75">
      <c r="A114" s="287">
        <v>18</v>
      </c>
      <c r="B114" s="565" t="s">
        <v>157</v>
      </c>
      <c r="C114" s="4">
        <f t="shared" ref="C114:D114" si="66">SUM(H114+L114+P114+T114+X114)</f>
        <v>0</v>
      </c>
      <c r="D114" s="4">
        <f t="shared" si="66"/>
        <v>730</v>
      </c>
      <c r="E114" s="6"/>
      <c r="F114" s="6">
        <f t="shared" si="44"/>
        <v>689.5</v>
      </c>
      <c r="G114" s="6">
        <f t="shared" si="45"/>
        <v>40.5</v>
      </c>
      <c r="H114" s="4"/>
      <c r="I114" s="4"/>
      <c r="J114" s="6"/>
      <c r="K114" s="6"/>
      <c r="L114" s="4"/>
      <c r="M114" s="4"/>
      <c r="N114" s="6"/>
      <c r="O114" s="6"/>
      <c r="P114" s="4"/>
      <c r="Q114" s="4">
        <v>730</v>
      </c>
      <c r="R114" s="6"/>
      <c r="S114" s="4">
        <v>689.5</v>
      </c>
      <c r="T114" s="3"/>
      <c r="U114" s="3"/>
      <c r="V114" s="6"/>
      <c r="W114" s="6"/>
      <c r="X114" s="3"/>
      <c r="Y114" s="3"/>
      <c r="Z114" s="6"/>
      <c r="AA114" s="552"/>
      <c r="AB114" s="2" t="s">
        <v>1093</v>
      </c>
    </row>
    <row r="115" spans="1:28" ht="31.5">
      <c r="A115" s="287">
        <v>19</v>
      </c>
      <c r="B115" s="273" t="s">
        <v>158</v>
      </c>
      <c r="C115" s="4">
        <f>SUM(C116:C118)</f>
        <v>500</v>
      </c>
      <c r="D115" s="4">
        <f>SUM(D116:D118)</f>
        <v>500</v>
      </c>
      <c r="E115" s="6">
        <f t="shared" si="60"/>
        <v>100</v>
      </c>
      <c r="F115" s="6">
        <f t="shared" si="44"/>
        <v>500</v>
      </c>
      <c r="G115" s="6">
        <f t="shared" si="45"/>
        <v>0</v>
      </c>
      <c r="H115" s="4"/>
      <c r="I115" s="4"/>
      <c r="J115" s="6"/>
      <c r="K115" s="6"/>
      <c r="L115" s="4"/>
      <c r="M115" s="4"/>
      <c r="N115" s="6"/>
      <c r="O115" s="6"/>
      <c r="P115" s="4">
        <f t="shared" ref="P115:Q115" si="67">SUM(P116:P118)</f>
        <v>500</v>
      </c>
      <c r="Q115" s="4">
        <f t="shared" si="67"/>
        <v>500</v>
      </c>
      <c r="R115" s="6">
        <f t="shared" si="37"/>
        <v>100</v>
      </c>
      <c r="S115" s="4">
        <f t="shared" ref="S115" si="68">SUM(S116:S118)</f>
        <v>500</v>
      </c>
      <c r="T115" s="3"/>
      <c r="U115" s="3"/>
      <c r="V115" s="6"/>
      <c r="W115" s="6"/>
      <c r="X115" s="3"/>
      <c r="Y115" s="3"/>
      <c r="Z115" s="6"/>
      <c r="AA115" s="552"/>
      <c r="AB115" s="2" t="s">
        <v>1094</v>
      </c>
    </row>
    <row r="116" spans="1:28" ht="31.5">
      <c r="A116" s="10"/>
      <c r="B116" s="261" t="s">
        <v>159</v>
      </c>
      <c r="C116" s="8">
        <f t="shared" ref="C116:D121" si="69">SUM(H116+L116+P116+T116+X116)</f>
        <v>300</v>
      </c>
      <c r="D116" s="8">
        <f t="shared" si="69"/>
        <v>300</v>
      </c>
      <c r="E116" s="568">
        <f t="shared" si="60"/>
        <v>100</v>
      </c>
      <c r="F116" s="568">
        <f t="shared" si="44"/>
        <v>300</v>
      </c>
      <c r="G116" s="6">
        <f t="shared" si="45"/>
        <v>0</v>
      </c>
      <c r="H116" s="8"/>
      <c r="I116" s="8"/>
      <c r="J116" s="568"/>
      <c r="K116" s="6"/>
      <c r="L116" s="8"/>
      <c r="M116" s="8"/>
      <c r="N116" s="568"/>
      <c r="O116" s="6"/>
      <c r="P116" s="8">
        <v>300</v>
      </c>
      <c r="Q116" s="8">
        <v>300</v>
      </c>
      <c r="R116" s="568">
        <f t="shared" si="37"/>
        <v>100</v>
      </c>
      <c r="S116" s="3">
        <v>300</v>
      </c>
      <c r="T116" s="8"/>
      <c r="U116" s="8"/>
      <c r="V116" s="568"/>
      <c r="W116" s="6"/>
      <c r="X116" s="8"/>
      <c r="Y116" s="8"/>
      <c r="Z116" s="568"/>
      <c r="AA116" s="552"/>
      <c r="AB116" s="2"/>
    </row>
    <row r="117" spans="1:28" ht="47.25">
      <c r="A117" s="10"/>
      <c r="B117" s="261" t="s">
        <v>160</v>
      </c>
      <c r="C117" s="8">
        <f t="shared" si="69"/>
        <v>0</v>
      </c>
      <c r="D117" s="8">
        <f t="shared" si="69"/>
        <v>0</v>
      </c>
      <c r="E117" s="568"/>
      <c r="F117" s="568">
        <f t="shared" si="44"/>
        <v>0</v>
      </c>
      <c r="G117" s="6">
        <f t="shared" si="45"/>
        <v>0</v>
      </c>
      <c r="H117" s="8"/>
      <c r="I117" s="8"/>
      <c r="J117" s="568"/>
      <c r="K117" s="6"/>
      <c r="L117" s="8"/>
      <c r="M117" s="8"/>
      <c r="N117" s="568"/>
      <c r="O117" s="6"/>
      <c r="P117" s="8"/>
      <c r="Q117" s="8"/>
      <c r="R117" s="568"/>
      <c r="S117" s="3"/>
      <c r="T117" s="8"/>
      <c r="U117" s="8"/>
      <c r="V117" s="568"/>
      <c r="W117" s="6"/>
      <c r="X117" s="8"/>
      <c r="Y117" s="8"/>
      <c r="Z117" s="568"/>
      <c r="AA117" s="552"/>
      <c r="AB117" s="2"/>
    </row>
    <row r="118" spans="1:28">
      <c r="A118" s="10"/>
      <c r="B118" s="261" t="s">
        <v>161</v>
      </c>
      <c r="C118" s="8">
        <f t="shared" si="69"/>
        <v>200</v>
      </c>
      <c r="D118" s="8">
        <f t="shared" si="69"/>
        <v>200</v>
      </c>
      <c r="E118" s="568">
        <f t="shared" si="60"/>
        <v>100</v>
      </c>
      <c r="F118" s="568">
        <f t="shared" si="44"/>
        <v>200</v>
      </c>
      <c r="G118" s="6">
        <f t="shared" si="45"/>
        <v>0</v>
      </c>
      <c r="H118" s="8"/>
      <c r="I118" s="8"/>
      <c r="J118" s="568"/>
      <c r="K118" s="6"/>
      <c r="L118" s="8"/>
      <c r="M118" s="8"/>
      <c r="N118" s="568"/>
      <c r="O118" s="6"/>
      <c r="P118" s="8">
        <v>200</v>
      </c>
      <c r="Q118" s="8">
        <v>200</v>
      </c>
      <c r="R118" s="568">
        <f t="shared" si="37"/>
        <v>100</v>
      </c>
      <c r="S118" s="3">
        <v>200</v>
      </c>
      <c r="T118" s="8"/>
      <c r="U118" s="8"/>
      <c r="V118" s="568"/>
      <c r="W118" s="6"/>
      <c r="X118" s="8"/>
      <c r="Y118" s="8"/>
      <c r="Z118" s="568"/>
      <c r="AA118" s="552"/>
      <c r="AB118" s="2"/>
    </row>
    <row r="119" spans="1:28" ht="31.5">
      <c r="A119" s="10">
        <v>20</v>
      </c>
      <c r="B119" s="564" t="s">
        <v>37</v>
      </c>
      <c r="C119" s="4">
        <f t="shared" si="69"/>
        <v>500</v>
      </c>
      <c r="D119" s="4">
        <f t="shared" si="69"/>
        <v>1265</v>
      </c>
      <c r="E119" s="6">
        <f>SUM(D119/C119*100)</f>
        <v>252.99999999999997</v>
      </c>
      <c r="F119" s="6">
        <f t="shared" si="44"/>
        <v>1241.2940000000001</v>
      </c>
      <c r="G119" s="6">
        <f t="shared" si="45"/>
        <v>23.705999999999904</v>
      </c>
      <c r="H119" s="4"/>
      <c r="I119" s="4"/>
      <c r="J119" s="6"/>
      <c r="K119" s="4"/>
      <c r="L119" s="4"/>
      <c r="M119" s="4"/>
      <c r="N119" s="6"/>
      <c r="O119" s="4"/>
      <c r="P119" s="4">
        <v>500</v>
      </c>
      <c r="Q119" s="4">
        <v>1265</v>
      </c>
      <c r="R119" s="6">
        <f t="shared" si="37"/>
        <v>252.99999999999997</v>
      </c>
      <c r="S119" s="6">
        <v>1241.2940000000001</v>
      </c>
      <c r="T119" s="3"/>
      <c r="U119" s="3"/>
      <c r="V119" s="6"/>
      <c r="W119" s="3"/>
      <c r="X119" s="3"/>
      <c r="Y119" s="3"/>
      <c r="Z119" s="6"/>
      <c r="AA119" s="552"/>
      <c r="AB119" s="586">
        <v>1</v>
      </c>
    </row>
    <row r="120" spans="1:28" ht="47.25">
      <c r="A120" s="10"/>
      <c r="B120" s="237" t="s">
        <v>38</v>
      </c>
      <c r="C120" s="8">
        <v>500</v>
      </c>
      <c r="D120" s="9">
        <f>SUM(I120+M120+Q120+U120+Y120)</f>
        <v>1265</v>
      </c>
      <c r="E120" s="9">
        <f>SUM(D120/C120*100)</f>
        <v>252.99999999999997</v>
      </c>
      <c r="F120" s="568">
        <f>SUM(K120+O120+S120+W120+AA120)</f>
        <v>1241.2909999999999</v>
      </c>
      <c r="G120" s="6">
        <f t="shared" si="45"/>
        <v>23.70900000000006</v>
      </c>
      <c r="H120" s="8"/>
      <c r="I120" s="8"/>
      <c r="J120" s="568"/>
      <c r="K120" s="3"/>
      <c r="L120" s="8"/>
      <c r="M120" s="8"/>
      <c r="N120" s="568"/>
      <c r="O120" s="3"/>
      <c r="P120" s="8">
        <v>500</v>
      </c>
      <c r="Q120" s="8">
        <v>1265</v>
      </c>
      <c r="R120" s="568">
        <f t="shared" si="37"/>
        <v>252.99999999999997</v>
      </c>
      <c r="S120" s="14">
        <v>1241.2909999999999</v>
      </c>
      <c r="T120" s="8"/>
      <c r="U120" s="8"/>
      <c r="V120" s="568"/>
      <c r="W120" s="3"/>
      <c r="X120" s="8"/>
      <c r="Y120" s="8"/>
      <c r="Z120" s="568"/>
      <c r="AA120" s="552"/>
      <c r="AB120" s="2"/>
    </row>
    <row r="121" spans="1:28" ht="16.5" customHeight="1">
      <c r="A121" s="287">
        <v>21</v>
      </c>
      <c r="B121" s="276" t="s">
        <v>162</v>
      </c>
      <c r="C121" s="4">
        <f t="shared" si="69"/>
        <v>0</v>
      </c>
      <c r="D121" s="4">
        <f t="shared" si="69"/>
        <v>1095</v>
      </c>
      <c r="E121" s="14"/>
      <c r="F121" s="6">
        <f t="shared" si="44"/>
        <v>1095</v>
      </c>
      <c r="G121" s="6">
        <f t="shared" si="45"/>
        <v>0</v>
      </c>
      <c r="H121" s="4"/>
      <c r="I121" s="4"/>
      <c r="J121" s="6"/>
      <c r="K121" s="6"/>
      <c r="L121" s="4"/>
      <c r="M121" s="4">
        <v>975</v>
      </c>
      <c r="N121" s="6"/>
      <c r="O121" s="6">
        <v>975</v>
      </c>
      <c r="P121" s="4"/>
      <c r="Q121" s="4">
        <v>120</v>
      </c>
      <c r="R121" s="6"/>
      <c r="S121" s="275">
        <v>120</v>
      </c>
      <c r="T121" s="274"/>
      <c r="U121" s="274"/>
      <c r="V121" s="6"/>
      <c r="W121" s="6"/>
      <c r="X121" s="3"/>
      <c r="Y121" s="3"/>
      <c r="Z121" s="6"/>
      <c r="AA121" s="552"/>
      <c r="AB121" s="2" t="s">
        <v>1095</v>
      </c>
    </row>
    <row r="122" spans="1:28" ht="42.75" customHeight="1">
      <c r="A122" s="287">
        <v>22</v>
      </c>
      <c r="B122" s="18" t="s">
        <v>133</v>
      </c>
      <c r="C122" s="4"/>
      <c r="D122" s="4"/>
      <c r="E122" s="6"/>
      <c r="F122" s="6"/>
      <c r="G122" s="6"/>
      <c r="H122" s="4"/>
      <c r="I122" s="4"/>
      <c r="J122" s="6"/>
      <c r="K122" s="6"/>
      <c r="L122" s="4"/>
      <c r="M122" s="4"/>
      <c r="N122" s="6"/>
      <c r="O122" s="6"/>
      <c r="P122" s="4"/>
      <c r="Q122" s="4"/>
      <c r="R122" s="6"/>
      <c r="S122" s="275"/>
      <c r="T122" s="274"/>
      <c r="U122" s="274"/>
      <c r="V122" s="6"/>
      <c r="W122" s="6"/>
      <c r="X122" s="3"/>
      <c r="Y122" s="3"/>
      <c r="Z122" s="6"/>
      <c r="AA122" s="552"/>
      <c r="AB122" s="2"/>
    </row>
    <row r="123" spans="1:28">
      <c r="A123" s="19"/>
      <c r="B123" s="19" t="s">
        <v>163</v>
      </c>
      <c r="C123" s="20">
        <f>SUM(C5+C11+C16+C27+C31+C44+C50+C63+C72+C77+C82+C86+C92+C98+C101+C107+C114+C115+C119+C121+C122)+C66</f>
        <v>1600618.2099999997</v>
      </c>
      <c r="D123" s="20">
        <f>SUM(D5+D11+D16+D27+D31+D44+D50+D63+D72+D77+D82+D86+D92+D98+D101+D107+D114+D115+D119+D121+D122)+D66</f>
        <v>1538872.8992699999</v>
      </c>
      <c r="E123" s="14">
        <f>SUM(D123/C123*100)</f>
        <v>96.142408580369718</v>
      </c>
      <c r="F123" s="20">
        <f>SUM(F5+F11+F16+F27+F31+F44+F50+F63+F72+F77+F82+F86+F92+F98+F101+F107+F114+F115+F119+F121+F122)+F66</f>
        <v>1530487.0603699998</v>
      </c>
      <c r="G123" s="20">
        <f>SUM(G5+G11+G16+G27+G31+G44+G50+G63+G72+G77+G82+G86+G92+G98+G101+G107+G114+G115+G119+G121+G122)+G66</f>
        <v>8385.8389000000188</v>
      </c>
      <c r="H123" s="20">
        <f>SUM(H5+H11+H16+H27+H31+H44+H50+H63+H72+H77+H82+H86+H92+H98+H101+H107+H114+H115+H119+H121+H122)+H66</f>
        <v>42681.7</v>
      </c>
      <c r="I123" s="20">
        <f>SUM(I5+I11+I16+I27+I31+I44+I50+I63+I72+I77+I82+I86+I92+I98+I101+I107+I114+I115+I119+I121+I122)+I66</f>
        <v>33944.800000000003</v>
      </c>
      <c r="J123" s="6">
        <f t="shared" ref="J123" si="70">SUM(I123/H123*100)</f>
        <v>79.530103065248113</v>
      </c>
      <c r="K123" s="20">
        <f>SUM(K5+K11+K16+K27+K31+K44+K50+K63+K72+K77+K82+K86+K92+K98+K101+K107+K114+K115+K119+K121+K122)+K66</f>
        <v>33776.199999999997</v>
      </c>
      <c r="L123" s="20">
        <f>SUM(L5+L11+L16+L27+L31+L44+L50+L63+L72+L77+L82+L86+L92+L98+L101+L107+L114+L115+L119+L121+L122)+L66</f>
        <v>846092.59</v>
      </c>
      <c r="M123" s="20">
        <f>SUM(M5+M11+M16+M27+M31+M44+M50+M63+M72+M77+M82+M86+M92+M98+M101+M107+M114+M115+M119+M121+M122)+M66</f>
        <v>852369.56799999997</v>
      </c>
      <c r="N123" s="6">
        <f t="shared" si="46"/>
        <v>100.74187838000095</v>
      </c>
      <c r="O123" s="20">
        <f>SUM(O5+O11+O16+O27+O31+O44+O50+O63+O72+O77+O82+O86+O92+O98+O101+O107+O114+O115+O119+O121+O122)+O66</f>
        <v>850635.26799999992</v>
      </c>
      <c r="P123" s="20">
        <f>SUM(P5+P11+P16+P27+P31+P44+P50+P63+P72+P77+P82+P86+P92+P98+P101+P107+P114+P115+P119+P121+P122)+P66</f>
        <v>508226.84</v>
      </c>
      <c r="Q123" s="20">
        <f>SUM(Q5+Q11+Q16+Q27+Q31+Q44+Q50+Q63+Q72+Q77+Q82+Q86+Q92+Q98+Q101+Q107+Q114+Q115+Q119+Q121+Q122)+Q66</f>
        <v>508825.79126999999</v>
      </c>
      <c r="R123" s="6">
        <f t="shared" si="37"/>
        <v>100.11785116858447</v>
      </c>
      <c r="S123" s="20">
        <f>SUM(S5+S11+S16+S27+S31+S44+S50+S63+S72+S77+S82+S86+S92+S98+S101+S107+S114+S115+S119+S121+S122)+S66</f>
        <v>507427.54237000004</v>
      </c>
      <c r="T123" s="20">
        <f>SUM(T5+T11+T16+T27+T31+T44+T50+T63+T72+T77+T82+T86+T92+T98+T101+T107+T114+T115+T119+T121+T122)+T66</f>
        <v>56514.060000000005</v>
      </c>
      <c r="U123" s="20">
        <f>SUM(U5+U11+U16+U27+U31+U44+U50+U63+U72+U77+U82+U86+U92+U98+U101+U107+U114+U115+U119+U121+U122)+U66</f>
        <v>56152.599999999991</v>
      </c>
      <c r="V123" s="6">
        <f t="shared" si="49"/>
        <v>99.360406950058064</v>
      </c>
      <c r="W123" s="20">
        <f>SUM(W5+W11+W16+W27+W31+W44+W50+W63+W72+W77+W82+W86+W92+W98+W101+W107+W114+W115+W119+W121+W122)+W66</f>
        <v>56152.599999999991</v>
      </c>
      <c r="X123" s="20">
        <f>SUM(X5+X11+X16+X27+X31+X44+X50+X63+X72+X77+X82+X86+X92+X98+X101+X107+X114+X115+X119+X121+X122)+X66</f>
        <v>145496.72</v>
      </c>
      <c r="Y123" s="20">
        <f>SUM(Y5+Y11+Y16+Y27+Y31+Y44+Y50+Y63+Y72+Y77+Y82+Y86+Y92+Y98+Y101+Y107+Y114+Y115+Y119+Y121+Y122)+Y66</f>
        <v>87748.74</v>
      </c>
      <c r="Z123" s="6">
        <f t="shared" si="41"/>
        <v>60.309771931628433</v>
      </c>
      <c r="AA123" s="20">
        <f>SUM(AA5+AA11+AA16+AA27+AA31+AA44+AA50+AA63+AA72+AA77+AA82+AA86+AA92+AA98+AA101+AA107+AA114+AA115+AA119+AA121+AA122)+AA66</f>
        <v>82495.45</v>
      </c>
      <c r="AB123" s="2"/>
    </row>
    <row r="126" spans="1:28">
      <c r="M126" s="582"/>
      <c r="Q126" s="582"/>
      <c r="U126" s="582"/>
    </row>
    <row r="127" spans="1:28">
      <c r="D127" s="582"/>
      <c r="F127" s="582"/>
    </row>
  </sheetData>
  <mergeCells count="6">
    <mergeCell ref="X3:AA3"/>
    <mergeCell ref="C3:G3"/>
    <mergeCell ref="H3:K3"/>
    <mergeCell ref="L3:O3"/>
    <mergeCell ref="P3:S3"/>
    <mergeCell ref="T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разбивка по мер</vt:lpstr>
      <vt:lpstr>форма1</vt:lpstr>
      <vt:lpstr>форма2</vt:lpstr>
      <vt:lpstr>оценка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pk-feu</dc:creator>
  <cp:lastModifiedBy>Сардана</cp:lastModifiedBy>
  <cp:lastPrinted>2018-04-02T03:26:02Z</cp:lastPrinted>
  <dcterms:created xsi:type="dcterms:W3CDTF">2018-02-26T05:03:13Z</dcterms:created>
  <dcterms:modified xsi:type="dcterms:W3CDTF">2018-04-02T03:26:49Z</dcterms:modified>
</cp:coreProperties>
</file>